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Michal Králik\Documents\Dokumenty\Valné hromady\9_3_2024\Chata\"/>
    </mc:Choice>
  </mc:AlternateContent>
  <xr:revisionPtr revIDLastSave="0" documentId="8_{1020EDD5-89F5-4D4B-805F-7ECF5113FDF9}" xr6:coauthVersionLast="47" xr6:coauthVersionMax="47" xr10:uidLastSave="{00000000-0000-0000-0000-000000000000}"/>
  <bookViews>
    <workbookView xWindow="-120" yWindow="-120" windowWidth="20730" windowHeight="11160" firstSheet="2" activeTab="4" xr2:uid="{00000000-000D-0000-FFFF-FFFF00000000}"/>
  </bookViews>
  <sheets>
    <sheet name="Rekapitulácia stavby" sheetId="1" r:id="rId1"/>
    <sheet name="2024_DH_03 - PSBU - Podba..." sheetId="2" r:id="rId2"/>
    <sheet name="2024_DH_03.1 - Vonkajší v..." sheetId="3" r:id="rId3"/>
    <sheet name="2024_DH_03.2 - Elektrická..." sheetId="4" r:id="rId4"/>
    <sheet name="2024_DH_03.3 - Interiér" sheetId="5" r:id="rId5"/>
  </sheets>
  <definedNames>
    <definedName name="_xlnm._FilterDatabase" localSheetId="1" hidden="1">'2024_DH_03 - PSBU - Podba...'!$C$142:$K$611</definedName>
    <definedName name="_xlnm._FilterDatabase" localSheetId="2" hidden="1">'2024_DH_03.1 - Vonkajší v...'!$C$125:$K$162</definedName>
    <definedName name="_xlnm._FilterDatabase" localSheetId="3" hidden="1">'2024_DH_03.2 - Elektrická...'!$C$123:$K$151</definedName>
    <definedName name="_xlnm._FilterDatabase" localSheetId="4" hidden="1">'2024_DH_03.3 - Interiér'!$C$121:$K$134</definedName>
    <definedName name="_xlnm.Print_Titles" localSheetId="1">'2024_DH_03 - PSBU - Podba...'!$142:$142</definedName>
    <definedName name="_xlnm.Print_Titles" localSheetId="2">'2024_DH_03.1 - Vonkajší v...'!$125:$125</definedName>
    <definedName name="_xlnm.Print_Titles" localSheetId="3">'2024_DH_03.2 - Elektrická...'!$123:$123</definedName>
    <definedName name="_xlnm.Print_Titles" localSheetId="4">'2024_DH_03.3 - Interiér'!$121:$121</definedName>
    <definedName name="_xlnm.Print_Titles" localSheetId="0">'Rekapitulácia stavby'!$92:$92</definedName>
    <definedName name="_xlnm.Print_Area" localSheetId="1">'2024_DH_03 - PSBU - Podba...'!$C$4:$J$76,'2024_DH_03 - PSBU - Podba...'!$C$82:$J$126,'2024_DH_03 - PSBU - Podba...'!$C$132:$J$611</definedName>
    <definedName name="_xlnm.Print_Area" localSheetId="2">'2024_DH_03.1 - Vonkajší v...'!$C$4:$J$76,'2024_DH_03.1 - Vonkajší v...'!$C$82:$J$107,'2024_DH_03.1 - Vonkajší v...'!$C$113:$J$162</definedName>
    <definedName name="_xlnm.Print_Area" localSheetId="3">'2024_DH_03.2 - Elektrická...'!$C$4:$J$76,'2024_DH_03.2 - Elektrická...'!$C$82:$J$105,'2024_DH_03.2 - Elektrická...'!$C$111:$J$151</definedName>
    <definedName name="_xlnm.Print_Area" localSheetId="4">'2024_DH_03.3 - Interiér'!$C$4:$J$76,'2024_DH_03.3 - Interiér'!$C$82:$J$103,'2024_DH_03.3 - Interiér'!$C$109:$J$134</definedName>
    <definedName name="_xlnm.Print_Area" localSheetId="0">'Rekapitulácia stavby'!$D$4:$AO$76,'Rekapitulácia stavby'!$C$82:$AQ$102</definedName>
  </definedNames>
  <calcPr calcId="181029"/>
</workbook>
</file>

<file path=xl/calcChain.xml><?xml version="1.0" encoding="utf-8"?>
<calcChain xmlns="http://schemas.openxmlformats.org/spreadsheetml/2006/main">
  <c r="J39" i="5" l="1"/>
  <c r="J38" i="5"/>
  <c r="AY98" i="1"/>
  <c r="J37" i="5"/>
  <c r="AX98" i="1"/>
  <c r="BI134" i="5"/>
  <c r="BH134" i="5"/>
  <c r="BG134" i="5"/>
  <c r="BE134" i="5"/>
  <c r="T134" i="5"/>
  <c r="R134" i="5"/>
  <c r="P134" i="5"/>
  <c r="BI133" i="5"/>
  <c r="BH133" i="5"/>
  <c r="BG133" i="5"/>
  <c r="BE133" i="5"/>
  <c r="T133" i="5"/>
  <c r="R133" i="5"/>
  <c r="P133" i="5"/>
  <c r="BI132" i="5"/>
  <c r="BH132" i="5"/>
  <c r="BG132" i="5"/>
  <c r="BE132" i="5"/>
  <c r="T132" i="5"/>
  <c r="R132" i="5"/>
  <c r="P132" i="5"/>
  <c r="BI131" i="5"/>
  <c r="BH131" i="5"/>
  <c r="BG131" i="5"/>
  <c r="BE131" i="5"/>
  <c r="T131" i="5"/>
  <c r="R131" i="5"/>
  <c r="P131" i="5"/>
  <c r="BI130" i="5"/>
  <c r="BH130" i="5"/>
  <c r="BG130" i="5"/>
  <c r="BE130" i="5"/>
  <c r="T130" i="5"/>
  <c r="R130" i="5"/>
  <c r="P130" i="5"/>
  <c r="BI129" i="5"/>
  <c r="BH129" i="5"/>
  <c r="BG129" i="5"/>
  <c r="BE129" i="5"/>
  <c r="T129" i="5"/>
  <c r="R129" i="5"/>
  <c r="P129" i="5"/>
  <c r="BI128" i="5"/>
  <c r="BH128" i="5"/>
  <c r="BG128" i="5"/>
  <c r="BE128" i="5"/>
  <c r="T128" i="5"/>
  <c r="R128" i="5"/>
  <c r="P128" i="5"/>
  <c r="BI127" i="5"/>
  <c r="BH127" i="5"/>
  <c r="BG127" i="5"/>
  <c r="BE127" i="5"/>
  <c r="T127" i="5"/>
  <c r="R127" i="5"/>
  <c r="P127" i="5"/>
  <c r="BI126" i="5"/>
  <c r="BH126" i="5"/>
  <c r="BG126" i="5"/>
  <c r="BE126" i="5"/>
  <c r="T126" i="5"/>
  <c r="R126" i="5"/>
  <c r="P126" i="5"/>
  <c r="BI125" i="5"/>
  <c r="BH125" i="5"/>
  <c r="BG125" i="5"/>
  <c r="BE125" i="5"/>
  <c r="T125" i="5"/>
  <c r="R125" i="5"/>
  <c r="P125" i="5"/>
  <c r="F119" i="5"/>
  <c r="J118" i="5"/>
  <c r="F118" i="5"/>
  <c r="F116" i="5"/>
  <c r="E114" i="5"/>
  <c r="J31" i="5"/>
  <c r="F92" i="5"/>
  <c r="J91" i="5"/>
  <c r="F91" i="5"/>
  <c r="F89" i="5"/>
  <c r="E87" i="5"/>
  <c r="J24" i="5"/>
  <c r="E24" i="5"/>
  <c r="J119" i="5" s="1"/>
  <c r="J23" i="5"/>
  <c r="J12" i="5"/>
  <c r="J89" i="5"/>
  <c r="E7" i="5"/>
  <c r="E85" i="5"/>
  <c r="J39" i="4"/>
  <c r="J38" i="4"/>
  <c r="AY97" i="1" s="1"/>
  <c r="J37" i="4"/>
  <c r="AX97" i="1" s="1"/>
  <c r="BI151" i="4"/>
  <c r="BH151" i="4"/>
  <c r="BG151" i="4"/>
  <c r="BE151" i="4"/>
  <c r="T151" i="4"/>
  <c r="R151" i="4"/>
  <c r="P151" i="4"/>
  <c r="BI150" i="4"/>
  <c r="BH150" i="4"/>
  <c r="BG150" i="4"/>
  <c r="BE150" i="4"/>
  <c r="T150" i="4"/>
  <c r="R150" i="4"/>
  <c r="P150" i="4"/>
  <c r="BI149" i="4"/>
  <c r="BH149" i="4"/>
  <c r="BG149" i="4"/>
  <c r="BE149" i="4"/>
  <c r="T149" i="4"/>
  <c r="R149" i="4"/>
  <c r="P149" i="4"/>
  <c r="BI148" i="4"/>
  <c r="BH148" i="4"/>
  <c r="BG148" i="4"/>
  <c r="BE148" i="4"/>
  <c r="T148" i="4"/>
  <c r="R148" i="4"/>
  <c r="P148" i="4"/>
  <c r="BI147" i="4"/>
  <c r="BH147" i="4"/>
  <c r="BG147" i="4"/>
  <c r="BE147" i="4"/>
  <c r="T147" i="4"/>
  <c r="R147" i="4"/>
  <c r="P147" i="4"/>
  <c r="BI146" i="4"/>
  <c r="BH146" i="4"/>
  <c r="BG146" i="4"/>
  <c r="BE146" i="4"/>
  <c r="T146" i="4"/>
  <c r="R146" i="4"/>
  <c r="P146" i="4"/>
  <c r="BI145" i="4"/>
  <c r="BH145" i="4"/>
  <c r="BG145" i="4"/>
  <c r="BE145" i="4"/>
  <c r="T145" i="4"/>
  <c r="R145" i="4"/>
  <c r="P145" i="4"/>
  <c r="BI144" i="4"/>
  <c r="BH144" i="4"/>
  <c r="BG144" i="4"/>
  <c r="BE144" i="4"/>
  <c r="T144" i="4"/>
  <c r="R144" i="4"/>
  <c r="P144" i="4"/>
  <c r="BI143" i="4"/>
  <c r="BH143" i="4"/>
  <c r="BG143" i="4"/>
  <c r="BE143" i="4"/>
  <c r="T143" i="4"/>
  <c r="R143" i="4"/>
  <c r="P143" i="4"/>
  <c r="BI142" i="4"/>
  <c r="BH142" i="4"/>
  <c r="BG142" i="4"/>
  <c r="BE142" i="4"/>
  <c r="T142" i="4"/>
  <c r="R142" i="4"/>
  <c r="P142" i="4"/>
  <c r="BI141" i="4"/>
  <c r="BH141" i="4"/>
  <c r="BG141" i="4"/>
  <c r="BE141" i="4"/>
  <c r="T141" i="4"/>
  <c r="R141" i="4"/>
  <c r="P141" i="4"/>
  <c r="BI140" i="4"/>
  <c r="BH140" i="4"/>
  <c r="BG140" i="4"/>
  <c r="BE140" i="4"/>
  <c r="T140" i="4"/>
  <c r="R140" i="4"/>
  <c r="P140" i="4"/>
  <c r="BI139" i="4"/>
  <c r="BH139" i="4"/>
  <c r="BG139" i="4"/>
  <c r="BE139" i="4"/>
  <c r="T139" i="4"/>
  <c r="R139" i="4"/>
  <c r="P139" i="4"/>
  <c r="BI138" i="4"/>
  <c r="BH138" i="4"/>
  <c r="BG138" i="4"/>
  <c r="BE138" i="4"/>
  <c r="T138" i="4"/>
  <c r="R138" i="4"/>
  <c r="P138" i="4"/>
  <c r="BI137" i="4"/>
  <c r="BH137" i="4"/>
  <c r="BG137" i="4"/>
  <c r="BE137" i="4"/>
  <c r="T137" i="4"/>
  <c r="R137" i="4"/>
  <c r="P137" i="4"/>
  <c r="BI133" i="4"/>
  <c r="BH133" i="4"/>
  <c r="BG133" i="4"/>
  <c r="BE133" i="4"/>
  <c r="T133" i="4"/>
  <c r="R133" i="4"/>
  <c r="P133" i="4"/>
  <c r="BI131" i="4"/>
  <c r="BH131" i="4"/>
  <c r="BG131" i="4"/>
  <c r="BE131" i="4"/>
  <c r="T131" i="4"/>
  <c r="R131" i="4"/>
  <c r="P131" i="4"/>
  <c r="BI129" i="4"/>
  <c r="BH129" i="4"/>
  <c r="BG129" i="4"/>
  <c r="BE129" i="4"/>
  <c r="T129" i="4"/>
  <c r="R129" i="4"/>
  <c r="P129" i="4"/>
  <c r="BI127" i="4"/>
  <c r="BH127" i="4"/>
  <c r="BG127" i="4"/>
  <c r="BE127" i="4"/>
  <c r="T127" i="4"/>
  <c r="R127" i="4"/>
  <c r="P127" i="4"/>
  <c r="F121" i="4"/>
  <c r="J120" i="4"/>
  <c r="F120" i="4"/>
  <c r="F118" i="4"/>
  <c r="E116" i="4"/>
  <c r="J31" i="4"/>
  <c r="F92" i="4"/>
  <c r="J91" i="4"/>
  <c r="F91" i="4"/>
  <c r="F89" i="4"/>
  <c r="E87" i="4"/>
  <c r="J24" i="4"/>
  <c r="E24" i="4"/>
  <c r="J121" i="4" s="1"/>
  <c r="J23" i="4"/>
  <c r="J12" i="4"/>
  <c r="J118" i="4"/>
  <c r="E7" i="4"/>
  <c r="E85" i="4" s="1"/>
  <c r="J39" i="3"/>
  <c r="J38" i="3"/>
  <c r="AY96" i="1" s="1"/>
  <c r="J37" i="3"/>
  <c r="AX96" i="1"/>
  <c r="BI162" i="3"/>
  <c r="BH162" i="3"/>
  <c r="BG162" i="3"/>
  <c r="BE162" i="3"/>
  <c r="T162" i="3"/>
  <c r="R162" i="3"/>
  <c r="P162" i="3"/>
  <c r="BI161" i="3"/>
  <c r="BH161" i="3"/>
  <c r="BG161" i="3"/>
  <c r="BE161" i="3"/>
  <c r="T161" i="3"/>
  <c r="R161" i="3"/>
  <c r="P161" i="3"/>
  <c r="BI160" i="3"/>
  <c r="BH160" i="3"/>
  <c r="BG160" i="3"/>
  <c r="BE160" i="3"/>
  <c r="T160" i="3"/>
  <c r="R160" i="3"/>
  <c r="P160" i="3"/>
  <c r="BI159" i="3"/>
  <c r="BH159" i="3"/>
  <c r="BG159" i="3"/>
  <c r="BE159" i="3"/>
  <c r="T159" i="3"/>
  <c r="R159" i="3"/>
  <c r="P159" i="3"/>
  <c r="BI158" i="3"/>
  <c r="BH158" i="3"/>
  <c r="BG158" i="3"/>
  <c r="BE158" i="3"/>
  <c r="T158" i="3"/>
  <c r="R158" i="3"/>
  <c r="P158" i="3"/>
  <c r="BI155" i="3"/>
  <c r="BH155" i="3"/>
  <c r="BG155" i="3"/>
  <c r="BE155" i="3"/>
  <c r="T155" i="3"/>
  <c r="R155" i="3"/>
  <c r="P155" i="3"/>
  <c r="BI154" i="3"/>
  <c r="BH154" i="3"/>
  <c r="BG154" i="3"/>
  <c r="BE154" i="3"/>
  <c r="T154" i="3"/>
  <c r="R154" i="3"/>
  <c r="P154" i="3"/>
  <c r="BI153" i="3"/>
  <c r="BH153" i="3"/>
  <c r="BG153" i="3"/>
  <c r="BE153" i="3"/>
  <c r="T153" i="3"/>
  <c r="R153" i="3"/>
  <c r="P153" i="3"/>
  <c r="BI152" i="3"/>
  <c r="BH152" i="3"/>
  <c r="BG152" i="3"/>
  <c r="BE152" i="3"/>
  <c r="T152" i="3"/>
  <c r="R152" i="3"/>
  <c r="P152" i="3"/>
  <c r="BI151" i="3"/>
  <c r="BH151" i="3"/>
  <c r="BG151" i="3"/>
  <c r="BE151" i="3"/>
  <c r="T151" i="3"/>
  <c r="R151" i="3"/>
  <c r="P151" i="3"/>
  <c r="BI150" i="3"/>
  <c r="BH150" i="3"/>
  <c r="BG150" i="3"/>
  <c r="BE150" i="3"/>
  <c r="T150" i="3"/>
  <c r="R150" i="3"/>
  <c r="P150" i="3"/>
  <c r="BI149" i="3"/>
  <c r="BH149" i="3"/>
  <c r="BG149" i="3"/>
  <c r="BE149" i="3"/>
  <c r="T149" i="3"/>
  <c r="R149" i="3"/>
  <c r="P149" i="3"/>
  <c r="BI148" i="3"/>
  <c r="BH148" i="3"/>
  <c r="BG148" i="3"/>
  <c r="BE148" i="3"/>
  <c r="T148" i="3"/>
  <c r="R148" i="3"/>
  <c r="P148" i="3"/>
  <c r="BI147" i="3"/>
  <c r="BH147" i="3"/>
  <c r="BG147" i="3"/>
  <c r="BE147" i="3"/>
  <c r="T147" i="3"/>
  <c r="R147" i="3"/>
  <c r="P147" i="3"/>
  <c r="BI146" i="3"/>
  <c r="BH146" i="3"/>
  <c r="BG146" i="3"/>
  <c r="BE146" i="3"/>
  <c r="T146" i="3"/>
  <c r="R146" i="3"/>
  <c r="P146" i="3"/>
  <c r="BI145" i="3"/>
  <c r="BH145" i="3"/>
  <c r="BG145" i="3"/>
  <c r="BE145" i="3"/>
  <c r="T145" i="3"/>
  <c r="R145" i="3"/>
  <c r="P145" i="3"/>
  <c r="BI142" i="3"/>
  <c r="BH142" i="3"/>
  <c r="BG142" i="3"/>
  <c r="BE142" i="3"/>
  <c r="T142" i="3"/>
  <c r="T141" i="3" s="1"/>
  <c r="R142" i="3"/>
  <c r="R141" i="3"/>
  <c r="P142" i="3"/>
  <c r="P141" i="3" s="1"/>
  <c r="BI139" i="3"/>
  <c r="BH139" i="3"/>
  <c r="BG139" i="3"/>
  <c r="BE139" i="3"/>
  <c r="T139" i="3"/>
  <c r="R139" i="3"/>
  <c r="P139" i="3"/>
  <c r="BI137" i="3"/>
  <c r="BH137" i="3"/>
  <c r="BG137" i="3"/>
  <c r="BE137" i="3"/>
  <c r="T137" i="3"/>
  <c r="R137" i="3"/>
  <c r="P137" i="3"/>
  <c r="BI135" i="3"/>
  <c r="BH135" i="3"/>
  <c r="BG135" i="3"/>
  <c r="BE135" i="3"/>
  <c r="T135" i="3"/>
  <c r="R135" i="3"/>
  <c r="P135" i="3"/>
  <c r="BI133" i="3"/>
  <c r="BH133" i="3"/>
  <c r="BG133" i="3"/>
  <c r="BE133" i="3"/>
  <c r="T133" i="3"/>
  <c r="R133" i="3"/>
  <c r="P133" i="3"/>
  <c r="BI129" i="3"/>
  <c r="BH129" i="3"/>
  <c r="BG129" i="3"/>
  <c r="BE129" i="3"/>
  <c r="T129" i="3"/>
  <c r="R129" i="3"/>
  <c r="P129" i="3"/>
  <c r="F123" i="3"/>
  <c r="J122" i="3"/>
  <c r="F122" i="3"/>
  <c r="F120" i="3"/>
  <c r="E118" i="3"/>
  <c r="J31" i="3"/>
  <c r="F92" i="3"/>
  <c r="J91" i="3"/>
  <c r="F91" i="3"/>
  <c r="F89" i="3"/>
  <c r="E87" i="3"/>
  <c r="J24" i="3"/>
  <c r="E24" i="3"/>
  <c r="J123" i="3" s="1"/>
  <c r="J23" i="3"/>
  <c r="J12" i="3"/>
  <c r="J89" i="3" s="1"/>
  <c r="E7" i="3"/>
  <c r="E116" i="3"/>
  <c r="J37" i="2"/>
  <c r="J36" i="2"/>
  <c r="AY95" i="1"/>
  <c r="J35" i="2"/>
  <c r="AX95" i="1" s="1"/>
  <c r="BI611" i="2"/>
  <c r="BH611" i="2"/>
  <c r="BG611" i="2"/>
  <c r="BE611" i="2"/>
  <c r="T611" i="2"/>
  <c r="R611" i="2"/>
  <c r="P611" i="2"/>
  <c r="BI610" i="2"/>
  <c r="BH610" i="2"/>
  <c r="BG610" i="2"/>
  <c r="BE610" i="2"/>
  <c r="T610" i="2"/>
  <c r="R610" i="2"/>
  <c r="P610" i="2"/>
  <c r="BI609" i="2"/>
  <c r="BH609" i="2"/>
  <c r="BG609" i="2"/>
  <c r="BE609" i="2"/>
  <c r="T609" i="2"/>
  <c r="R609" i="2"/>
  <c r="P609" i="2"/>
  <c r="BI608" i="2"/>
  <c r="BH608" i="2"/>
  <c r="BG608" i="2"/>
  <c r="BE608" i="2"/>
  <c r="T608" i="2"/>
  <c r="R608" i="2"/>
  <c r="P608" i="2"/>
  <c r="BI607" i="2"/>
  <c r="BH607" i="2"/>
  <c r="BG607" i="2"/>
  <c r="BE607" i="2"/>
  <c r="T607" i="2"/>
  <c r="R607" i="2"/>
  <c r="P607" i="2"/>
  <c r="BI606" i="2"/>
  <c r="BH606" i="2"/>
  <c r="BG606" i="2"/>
  <c r="BE606" i="2"/>
  <c r="T606" i="2"/>
  <c r="R606" i="2"/>
  <c r="P606" i="2"/>
  <c r="BI605" i="2"/>
  <c r="BH605" i="2"/>
  <c r="BG605" i="2"/>
  <c r="BE605" i="2"/>
  <c r="T605" i="2"/>
  <c r="R605" i="2"/>
  <c r="P605" i="2"/>
  <c r="BI604" i="2"/>
  <c r="BH604" i="2"/>
  <c r="BG604" i="2"/>
  <c r="BE604" i="2"/>
  <c r="T604" i="2"/>
  <c r="R604" i="2"/>
  <c r="P604" i="2"/>
  <c r="BI603" i="2"/>
  <c r="BH603" i="2"/>
  <c r="BG603" i="2"/>
  <c r="BE603" i="2"/>
  <c r="T603" i="2"/>
  <c r="R603" i="2"/>
  <c r="P603" i="2"/>
  <c r="BI601" i="2"/>
  <c r="BH601" i="2"/>
  <c r="BG601" i="2"/>
  <c r="BE601" i="2"/>
  <c r="T601" i="2"/>
  <c r="R601" i="2"/>
  <c r="P601" i="2"/>
  <c r="BI599" i="2"/>
  <c r="BH599" i="2"/>
  <c r="BG599" i="2"/>
  <c r="BE599" i="2"/>
  <c r="T599" i="2"/>
  <c r="R599" i="2"/>
  <c r="P599" i="2"/>
  <c r="BI598" i="2"/>
  <c r="BH598" i="2"/>
  <c r="BG598" i="2"/>
  <c r="BE598" i="2"/>
  <c r="T598" i="2"/>
  <c r="R598" i="2"/>
  <c r="P598" i="2"/>
  <c r="BI597" i="2"/>
  <c r="BH597" i="2"/>
  <c r="BG597" i="2"/>
  <c r="BE597" i="2"/>
  <c r="T597" i="2"/>
  <c r="R597" i="2"/>
  <c r="P597" i="2"/>
  <c r="BI596" i="2"/>
  <c r="BH596" i="2"/>
  <c r="BG596" i="2"/>
  <c r="BE596" i="2"/>
  <c r="T596" i="2"/>
  <c r="R596" i="2"/>
  <c r="P596" i="2"/>
  <c r="BI595" i="2"/>
  <c r="BH595" i="2"/>
  <c r="BG595" i="2"/>
  <c r="BE595" i="2"/>
  <c r="T595" i="2"/>
  <c r="R595" i="2"/>
  <c r="P595" i="2"/>
  <c r="BI594" i="2"/>
  <c r="BH594" i="2"/>
  <c r="BG594" i="2"/>
  <c r="BE594" i="2"/>
  <c r="T594" i="2"/>
  <c r="R594" i="2"/>
  <c r="P594" i="2"/>
  <c r="BI593" i="2"/>
  <c r="BH593" i="2"/>
  <c r="BG593" i="2"/>
  <c r="BE593" i="2"/>
  <c r="T593" i="2"/>
  <c r="R593" i="2"/>
  <c r="P593" i="2"/>
  <c r="BI592" i="2"/>
  <c r="BH592" i="2"/>
  <c r="BG592" i="2"/>
  <c r="BE592" i="2"/>
  <c r="T592" i="2"/>
  <c r="R592" i="2"/>
  <c r="P592" i="2"/>
  <c r="BI591" i="2"/>
  <c r="BH591" i="2"/>
  <c r="BG591" i="2"/>
  <c r="BE591" i="2"/>
  <c r="T591" i="2"/>
  <c r="R591" i="2"/>
  <c r="P591" i="2"/>
  <c r="BI590" i="2"/>
  <c r="BH590" i="2"/>
  <c r="BG590" i="2"/>
  <c r="BE590" i="2"/>
  <c r="T590" i="2"/>
  <c r="R590" i="2"/>
  <c r="P590" i="2"/>
  <c r="BI589" i="2"/>
  <c r="BH589" i="2"/>
  <c r="BG589" i="2"/>
  <c r="BE589" i="2"/>
  <c r="T589" i="2"/>
  <c r="R589" i="2"/>
  <c r="P589" i="2"/>
  <c r="BI588" i="2"/>
  <c r="BH588" i="2"/>
  <c r="BG588" i="2"/>
  <c r="BE588" i="2"/>
  <c r="T588" i="2"/>
  <c r="R588" i="2"/>
  <c r="P588" i="2"/>
  <c r="BI587" i="2"/>
  <c r="BH587" i="2"/>
  <c r="BG587" i="2"/>
  <c r="BE587" i="2"/>
  <c r="T587" i="2"/>
  <c r="R587" i="2"/>
  <c r="P587" i="2"/>
  <c r="BI586" i="2"/>
  <c r="BH586" i="2"/>
  <c r="BG586" i="2"/>
  <c r="BE586" i="2"/>
  <c r="T586" i="2"/>
  <c r="R586" i="2"/>
  <c r="P586" i="2"/>
  <c r="BI584" i="2"/>
  <c r="BH584" i="2"/>
  <c r="BG584" i="2"/>
  <c r="BE584" i="2"/>
  <c r="T584" i="2"/>
  <c r="R584" i="2"/>
  <c r="P584" i="2"/>
  <c r="BI583" i="2"/>
  <c r="BH583" i="2"/>
  <c r="BG583" i="2"/>
  <c r="BE583" i="2"/>
  <c r="T583" i="2"/>
  <c r="R583" i="2"/>
  <c r="P583" i="2"/>
  <c r="BI581" i="2"/>
  <c r="BH581" i="2"/>
  <c r="BG581" i="2"/>
  <c r="BE581" i="2"/>
  <c r="T581" i="2"/>
  <c r="R581" i="2"/>
  <c r="P581" i="2"/>
  <c r="BI580" i="2"/>
  <c r="BH580" i="2"/>
  <c r="BG580" i="2"/>
  <c r="BE580" i="2"/>
  <c r="T580" i="2"/>
  <c r="R580" i="2"/>
  <c r="P580" i="2"/>
  <c r="BI579" i="2"/>
  <c r="BH579" i="2"/>
  <c r="BG579" i="2"/>
  <c r="BE579" i="2"/>
  <c r="T579" i="2"/>
  <c r="R579" i="2"/>
  <c r="P579" i="2"/>
  <c r="BI578" i="2"/>
  <c r="BH578" i="2"/>
  <c r="BG578" i="2"/>
  <c r="BE578" i="2"/>
  <c r="T578" i="2"/>
  <c r="R578" i="2"/>
  <c r="P578" i="2"/>
  <c r="BI577" i="2"/>
  <c r="BH577" i="2"/>
  <c r="BG577" i="2"/>
  <c r="BE577" i="2"/>
  <c r="T577" i="2"/>
  <c r="R577" i="2"/>
  <c r="P577" i="2"/>
  <c r="BI576" i="2"/>
  <c r="BH576" i="2"/>
  <c r="BG576" i="2"/>
  <c r="BE576" i="2"/>
  <c r="T576" i="2"/>
  <c r="R576" i="2"/>
  <c r="P576" i="2"/>
  <c r="BI575" i="2"/>
  <c r="BH575" i="2"/>
  <c r="BG575" i="2"/>
  <c r="BE575" i="2"/>
  <c r="T575" i="2"/>
  <c r="R575" i="2"/>
  <c r="P575" i="2"/>
  <c r="BI574" i="2"/>
  <c r="BH574" i="2"/>
  <c r="BG574" i="2"/>
  <c r="BE574" i="2"/>
  <c r="T574" i="2"/>
  <c r="R574" i="2"/>
  <c r="P574" i="2"/>
  <c r="BI573" i="2"/>
  <c r="BH573" i="2"/>
  <c r="BG573" i="2"/>
  <c r="BE573" i="2"/>
  <c r="T573" i="2"/>
  <c r="R573" i="2"/>
  <c r="P573" i="2"/>
  <c r="BI572" i="2"/>
  <c r="BH572" i="2"/>
  <c r="BG572" i="2"/>
  <c r="BE572" i="2"/>
  <c r="T572" i="2"/>
  <c r="R572" i="2"/>
  <c r="P572" i="2"/>
  <c r="BI571" i="2"/>
  <c r="BH571" i="2"/>
  <c r="BG571" i="2"/>
  <c r="BE571" i="2"/>
  <c r="T571" i="2"/>
  <c r="R571" i="2"/>
  <c r="P571" i="2"/>
  <c r="BI570" i="2"/>
  <c r="BH570" i="2"/>
  <c r="BG570" i="2"/>
  <c r="BE570" i="2"/>
  <c r="T570" i="2"/>
  <c r="R570" i="2"/>
  <c r="P570" i="2"/>
  <c r="BI569" i="2"/>
  <c r="BH569" i="2"/>
  <c r="BG569" i="2"/>
  <c r="BE569" i="2"/>
  <c r="T569" i="2"/>
  <c r="R569" i="2"/>
  <c r="P569" i="2"/>
  <c r="BI568" i="2"/>
  <c r="BH568" i="2"/>
  <c r="BG568" i="2"/>
  <c r="BE568" i="2"/>
  <c r="T568" i="2"/>
  <c r="R568" i="2"/>
  <c r="P568" i="2"/>
  <c r="BI567" i="2"/>
  <c r="BH567" i="2"/>
  <c r="BG567" i="2"/>
  <c r="BE567" i="2"/>
  <c r="T567" i="2"/>
  <c r="R567" i="2"/>
  <c r="P567" i="2"/>
  <c r="BI566" i="2"/>
  <c r="BH566" i="2"/>
  <c r="BG566" i="2"/>
  <c r="BE566" i="2"/>
  <c r="T566" i="2"/>
  <c r="R566" i="2"/>
  <c r="P566" i="2"/>
  <c r="BI565" i="2"/>
  <c r="BH565" i="2"/>
  <c r="BG565" i="2"/>
  <c r="BE565" i="2"/>
  <c r="T565" i="2"/>
  <c r="R565" i="2"/>
  <c r="P565" i="2"/>
  <c r="BI564" i="2"/>
  <c r="BH564" i="2"/>
  <c r="BG564" i="2"/>
  <c r="BE564" i="2"/>
  <c r="T564" i="2"/>
  <c r="R564" i="2"/>
  <c r="P564" i="2"/>
  <c r="BI563" i="2"/>
  <c r="BH563" i="2"/>
  <c r="BG563" i="2"/>
  <c r="BE563" i="2"/>
  <c r="T563" i="2"/>
  <c r="R563" i="2"/>
  <c r="P563" i="2"/>
  <c r="BI562" i="2"/>
  <c r="BH562" i="2"/>
  <c r="BG562" i="2"/>
  <c r="BE562" i="2"/>
  <c r="T562" i="2"/>
  <c r="R562" i="2"/>
  <c r="P562" i="2"/>
  <c r="BI561" i="2"/>
  <c r="BH561" i="2"/>
  <c r="BG561" i="2"/>
  <c r="BE561" i="2"/>
  <c r="T561" i="2"/>
  <c r="R561" i="2"/>
  <c r="P561" i="2"/>
  <c r="BI560" i="2"/>
  <c r="BH560" i="2"/>
  <c r="BG560" i="2"/>
  <c r="BE560" i="2"/>
  <c r="T560" i="2"/>
  <c r="R560" i="2"/>
  <c r="P560" i="2"/>
  <c r="BI559" i="2"/>
  <c r="BH559" i="2"/>
  <c r="BG559" i="2"/>
  <c r="BE559" i="2"/>
  <c r="T559" i="2"/>
  <c r="R559" i="2"/>
  <c r="P559" i="2"/>
  <c r="BI558" i="2"/>
  <c r="BH558" i="2"/>
  <c r="BG558" i="2"/>
  <c r="BE558" i="2"/>
  <c r="T558" i="2"/>
  <c r="R558" i="2"/>
  <c r="P558" i="2"/>
  <c r="BI557" i="2"/>
  <c r="BH557" i="2"/>
  <c r="BG557" i="2"/>
  <c r="BE557" i="2"/>
  <c r="T557" i="2"/>
  <c r="R557" i="2"/>
  <c r="P557" i="2"/>
  <c r="BI556" i="2"/>
  <c r="BH556" i="2"/>
  <c r="BG556" i="2"/>
  <c r="BE556" i="2"/>
  <c r="T556" i="2"/>
  <c r="R556" i="2"/>
  <c r="P556" i="2"/>
  <c r="BI553" i="2"/>
  <c r="BH553" i="2"/>
  <c r="BG553" i="2"/>
  <c r="BE553" i="2"/>
  <c r="T553" i="2"/>
  <c r="T552" i="2"/>
  <c r="R553" i="2"/>
  <c r="R552" i="2" s="1"/>
  <c r="P553" i="2"/>
  <c r="P552" i="2"/>
  <c r="BI537" i="2"/>
  <c r="BH537" i="2"/>
  <c r="BG537" i="2"/>
  <c r="BE537" i="2"/>
  <c r="T537" i="2"/>
  <c r="R537" i="2"/>
  <c r="P537" i="2"/>
  <c r="BI533" i="2"/>
  <c r="BH533" i="2"/>
  <c r="BG533" i="2"/>
  <c r="BE533" i="2"/>
  <c r="T533" i="2"/>
  <c r="T532" i="2" s="1"/>
  <c r="R533" i="2"/>
  <c r="R532" i="2" s="1"/>
  <c r="P533" i="2"/>
  <c r="P532" i="2" s="1"/>
  <c r="BI531" i="2"/>
  <c r="BH531" i="2"/>
  <c r="BG531" i="2"/>
  <c r="BE531" i="2"/>
  <c r="T531" i="2"/>
  <c r="R531" i="2"/>
  <c r="P531" i="2"/>
  <c r="BI529" i="2"/>
  <c r="BH529" i="2"/>
  <c r="BG529" i="2"/>
  <c r="BE529" i="2"/>
  <c r="T529" i="2"/>
  <c r="R529" i="2"/>
  <c r="P529" i="2"/>
  <c r="BI523" i="2"/>
  <c r="BH523" i="2"/>
  <c r="BG523" i="2"/>
  <c r="BE523" i="2"/>
  <c r="T523" i="2"/>
  <c r="R523" i="2"/>
  <c r="P523" i="2"/>
  <c r="BI521" i="2"/>
  <c r="BH521" i="2"/>
  <c r="BG521" i="2"/>
  <c r="BE521" i="2"/>
  <c r="T521" i="2"/>
  <c r="R521" i="2"/>
  <c r="P521" i="2"/>
  <c r="BI519" i="2"/>
  <c r="BH519" i="2"/>
  <c r="BG519" i="2"/>
  <c r="BE519" i="2"/>
  <c r="T519" i="2"/>
  <c r="R519" i="2"/>
  <c r="P519" i="2"/>
  <c r="BI512" i="2"/>
  <c r="BH512" i="2"/>
  <c r="BG512" i="2"/>
  <c r="BE512" i="2"/>
  <c r="T512" i="2"/>
  <c r="R512" i="2"/>
  <c r="P512" i="2"/>
  <c r="BI510" i="2"/>
  <c r="BH510" i="2"/>
  <c r="BG510" i="2"/>
  <c r="BE510" i="2"/>
  <c r="T510" i="2"/>
  <c r="R510" i="2"/>
  <c r="P510" i="2"/>
  <c r="BI508" i="2"/>
  <c r="BH508" i="2"/>
  <c r="BG508" i="2"/>
  <c r="BE508" i="2"/>
  <c r="T508" i="2"/>
  <c r="R508" i="2"/>
  <c r="P508" i="2"/>
  <c r="BI502" i="2"/>
  <c r="BH502" i="2"/>
  <c r="BG502" i="2"/>
  <c r="BE502" i="2"/>
  <c r="T502" i="2"/>
  <c r="R502" i="2"/>
  <c r="P502" i="2"/>
  <c r="BI500" i="2"/>
  <c r="BH500" i="2"/>
  <c r="BG500" i="2"/>
  <c r="BE500" i="2"/>
  <c r="T500" i="2"/>
  <c r="R500" i="2"/>
  <c r="P500" i="2"/>
  <c r="BI499" i="2"/>
  <c r="BH499" i="2"/>
  <c r="BG499" i="2"/>
  <c r="BE499" i="2"/>
  <c r="T499" i="2"/>
  <c r="R499" i="2"/>
  <c r="P499" i="2"/>
  <c r="BI497" i="2"/>
  <c r="BH497" i="2"/>
  <c r="BG497" i="2"/>
  <c r="BE497" i="2"/>
  <c r="T497" i="2"/>
  <c r="R497" i="2"/>
  <c r="P497" i="2"/>
  <c r="BI495" i="2"/>
  <c r="BH495" i="2"/>
  <c r="BG495" i="2"/>
  <c r="BE495" i="2"/>
  <c r="T495" i="2"/>
  <c r="R495" i="2"/>
  <c r="P495" i="2"/>
  <c r="BI494" i="2"/>
  <c r="BH494" i="2"/>
  <c r="BG494" i="2"/>
  <c r="BE494" i="2"/>
  <c r="T494" i="2"/>
  <c r="R494" i="2"/>
  <c r="P494" i="2"/>
  <c r="BI493" i="2"/>
  <c r="BH493" i="2"/>
  <c r="BG493" i="2"/>
  <c r="BE493" i="2"/>
  <c r="T493" i="2"/>
  <c r="R493" i="2"/>
  <c r="P493" i="2"/>
  <c r="BI492" i="2"/>
  <c r="BH492" i="2"/>
  <c r="BG492" i="2"/>
  <c r="BE492" i="2"/>
  <c r="T492" i="2"/>
  <c r="R492" i="2"/>
  <c r="P492" i="2"/>
  <c r="BI491" i="2"/>
  <c r="BH491" i="2"/>
  <c r="BG491" i="2"/>
  <c r="BE491" i="2"/>
  <c r="T491" i="2"/>
  <c r="R491" i="2"/>
  <c r="P491" i="2"/>
  <c r="BI490" i="2"/>
  <c r="BH490" i="2"/>
  <c r="BG490" i="2"/>
  <c r="BE490" i="2"/>
  <c r="T490" i="2"/>
  <c r="R490" i="2"/>
  <c r="P490" i="2"/>
  <c r="BI489" i="2"/>
  <c r="BH489" i="2"/>
  <c r="BG489" i="2"/>
  <c r="BE489" i="2"/>
  <c r="T489" i="2"/>
  <c r="R489" i="2"/>
  <c r="P489" i="2"/>
  <c r="BI487" i="2"/>
  <c r="BH487" i="2"/>
  <c r="BG487" i="2"/>
  <c r="BE487" i="2"/>
  <c r="T487" i="2"/>
  <c r="R487" i="2"/>
  <c r="P487" i="2"/>
  <c r="BI486" i="2"/>
  <c r="BH486" i="2"/>
  <c r="BG486" i="2"/>
  <c r="BE486" i="2"/>
  <c r="T486" i="2"/>
  <c r="R486" i="2"/>
  <c r="P486" i="2"/>
  <c r="BI484" i="2"/>
  <c r="BH484" i="2"/>
  <c r="BG484" i="2"/>
  <c r="BE484" i="2"/>
  <c r="T484" i="2"/>
  <c r="R484" i="2"/>
  <c r="P484" i="2"/>
  <c r="BI482" i="2"/>
  <c r="BH482" i="2"/>
  <c r="BG482" i="2"/>
  <c r="BE482" i="2"/>
  <c r="T482" i="2"/>
  <c r="R482" i="2"/>
  <c r="P482" i="2"/>
  <c r="BI481" i="2"/>
  <c r="BH481" i="2"/>
  <c r="BG481" i="2"/>
  <c r="BE481" i="2"/>
  <c r="T481" i="2"/>
  <c r="R481" i="2"/>
  <c r="P481" i="2"/>
  <c r="BI480" i="2"/>
  <c r="BH480" i="2"/>
  <c r="BG480" i="2"/>
  <c r="BE480" i="2"/>
  <c r="T480" i="2"/>
  <c r="R480" i="2"/>
  <c r="P480" i="2"/>
  <c r="BI478" i="2"/>
  <c r="BH478" i="2"/>
  <c r="BG478" i="2"/>
  <c r="BE478" i="2"/>
  <c r="T478" i="2"/>
  <c r="R478" i="2"/>
  <c r="P478" i="2"/>
  <c r="BI476" i="2"/>
  <c r="BH476" i="2"/>
  <c r="BG476" i="2"/>
  <c r="BE476" i="2"/>
  <c r="T476" i="2"/>
  <c r="R476" i="2"/>
  <c r="P476" i="2"/>
  <c r="BI474" i="2"/>
  <c r="BH474" i="2"/>
  <c r="BG474" i="2"/>
  <c r="BE474" i="2"/>
  <c r="T474" i="2"/>
  <c r="R474" i="2"/>
  <c r="P474" i="2"/>
  <c r="BI473" i="2"/>
  <c r="BH473" i="2"/>
  <c r="BG473" i="2"/>
  <c r="BE473" i="2"/>
  <c r="T473" i="2"/>
  <c r="R473" i="2"/>
  <c r="P473" i="2"/>
  <c r="BI472" i="2"/>
  <c r="BH472" i="2"/>
  <c r="BG472" i="2"/>
  <c r="BE472" i="2"/>
  <c r="T472" i="2"/>
  <c r="R472" i="2"/>
  <c r="P472" i="2"/>
  <c r="BI470" i="2"/>
  <c r="BH470" i="2"/>
  <c r="BG470" i="2"/>
  <c r="BE470" i="2"/>
  <c r="T470" i="2"/>
  <c r="R470" i="2"/>
  <c r="P470" i="2"/>
  <c r="BI469" i="2"/>
  <c r="BH469" i="2"/>
  <c r="BG469" i="2"/>
  <c r="BE469" i="2"/>
  <c r="T469" i="2"/>
  <c r="R469" i="2"/>
  <c r="P469" i="2"/>
  <c r="BI468" i="2"/>
  <c r="BH468" i="2"/>
  <c r="BG468" i="2"/>
  <c r="BE468" i="2"/>
  <c r="T468" i="2"/>
  <c r="R468" i="2"/>
  <c r="P468" i="2"/>
  <c r="BI467" i="2"/>
  <c r="BH467" i="2"/>
  <c r="BG467" i="2"/>
  <c r="BE467" i="2"/>
  <c r="T467" i="2"/>
  <c r="R467" i="2"/>
  <c r="P467" i="2"/>
  <c r="BI466" i="2"/>
  <c r="BH466" i="2"/>
  <c r="BG466" i="2"/>
  <c r="BE466" i="2"/>
  <c r="T466" i="2"/>
  <c r="R466" i="2"/>
  <c r="P466" i="2"/>
  <c r="BI464" i="2"/>
  <c r="BH464" i="2"/>
  <c r="BG464" i="2"/>
  <c r="BE464" i="2"/>
  <c r="T464" i="2"/>
  <c r="R464" i="2"/>
  <c r="P464" i="2"/>
  <c r="BI462" i="2"/>
  <c r="BH462" i="2"/>
  <c r="BG462" i="2"/>
  <c r="BE462" i="2"/>
  <c r="T462" i="2"/>
  <c r="R462" i="2"/>
  <c r="P462" i="2"/>
  <c r="BI460" i="2"/>
  <c r="BH460" i="2"/>
  <c r="BG460" i="2"/>
  <c r="BE460" i="2"/>
  <c r="T460" i="2"/>
  <c r="R460" i="2"/>
  <c r="P460" i="2"/>
  <c r="BI459" i="2"/>
  <c r="BH459" i="2"/>
  <c r="BG459" i="2"/>
  <c r="BE459" i="2"/>
  <c r="T459" i="2"/>
  <c r="R459" i="2"/>
  <c r="P459" i="2"/>
  <c r="BI455" i="2"/>
  <c r="BH455" i="2"/>
  <c r="BG455" i="2"/>
  <c r="BE455" i="2"/>
  <c r="T455" i="2"/>
  <c r="R455" i="2"/>
  <c r="P455" i="2"/>
  <c r="BI453" i="2"/>
  <c r="BH453" i="2"/>
  <c r="BG453" i="2"/>
  <c r="BE453" i="2"/>
  <c r="T453" i="2"/>
  <c r="R453" i="2"/>
  <c r="P453" i="2"/>
  <c r="BI449" i="2"/>
  <c r="BH449" i="2"/>
  <c r="BG449" i="2"/>
  <c r="BE449" i="2"/>
  <c r="T449" i="2"/>
  <c r="R449" i="2"/>
  <c r="P449" i="2"/>
  <c r="BI447" i="2"/>
  <c r="BH447" i="2"/>
  <c r="BG447" i="2"/>
  <c r="BE447" i="2"/>
  <c r="T447" i="2"/>
  <c r="R447" i="2"/>
  <c r="P447" i="2"/>
  <c r="BI446" i="2"/>
  <c r="BH446" i="2"/>
  <c r="BG446" i="2"/>
  <c r="BE446" i="2"/>
  <c r="T446" i="2"/>
  <c r="R446" i="2"/>
  <c r="P446" i="2"/>
  <c r="BI441" i="2"/>
  <c r="BH441" i="2"/>
  <c r="BG441" i="2"/>
  <c r="BE441" i="2"/>
  <c r="T441" i="2"/>
  <c r="R441" i="2"/>
  <c r="P441" i="2"/>
  <c r="BI437" i="2"/>
  <c r="BH437" i="2"/>
  <c r="BG437" i="2"/>
  <c r="BE437" i="2"/>
  <c r="T437" i="2"/>
  <c r="R437" i="2"/>
  <c r="P437" i="2"/>
  <c r="BI434" i="2"/>
  <c r="BH434" i="2"/>
  <c r="BG434" i="2"/>
  <c r="BE434" i="2"/>
  <c r="T434" i="2"/>
  <c r="R434" i="2"/>
  <c r="P434" i="2"/>
  <c r="BI432" i="2"/>
  <c r="BH432" i="2"/>
  <c r="BG432" i="2"/>
  <c r="BE432" i="2"/>
  <c r="T432" i="2"/>
  <c r="R432" i="2"/>
  <c r="P432" i="2"/>
  <c r="BI431" i="2"/>
  <c r="BH431" i="2"/>
  <c r="BG431" i="2"/>
  <c r="BE431" i="2"/>
  <c r="T431" i="2"/>
  <c r="R431" i="2"/>
  <c r="P431" i="2"/>
  <c r="BI430" i="2"/>
  <c r="BH430" i="2"/>
  <c r="BG430" i="2"/>
  <c r="BE430" i="2"/>
  <c r="T430" i="2"/>
  <c r="R430" i="2"/>
  <c r="P430" i="2"/>
  <c r="BI428" i="2"/>
  <c r="BH428" i="2"/>
  <c r="BG428" i="2"/>
  <c r="BE428" i="2"/>
  <c r="T428" i="2"/>
  <c r="R428" i="2"/>
  <c r="P428" i="2"/>
  <c r="BI425" i="2"/>
  <c r="BH425" i="2"/>
  <c r="BG425" i="2"/>
  <c r="BE425" i="2"/>
  <c r="T425" i="2"/>
  <c r="R425" i="2"/>
  <c r="P425" i="2"/>
  <c r="BI423" i="2"/>
  <c r="BH423" i="2"/>
  <c r="BG423" i="2"/>
  <c r="BE423" i="2"/>
  <c r="T423" i="2"/>
  <c r="R423" i="2"/>
  <c r="P423" i="2"/>
  <c r="BI422" i="2"/>
  <c r="BH422" i="2"/>
  <c r="BG422" i="2"/>
  <c r="BE422" i="2"/>
  <c r="T422" i="2"/>
  <c r="R422" i="2"/>
  <c r="P422" i="2"/>
  <c r="BI417" i="2"/>
  <c r="BH417" i="2"/>
  <c r="BG417" i="2"/>
  <c r="BE417" i="2"/>
  <c r="T417" i="2"/>
  <c r="R417" i="2"/>
  <c r="P417" i="2"/>
  <c r="BI413" i="2"/>
  <c r="BH413" i="2"/>
  <c r="BG413" i="2"/>
  <c r="BE413" i="2"/>
  <c r="T413" i="2"/>
  <c r="R413" i="2"/>
  <c r="P413" i="2"/>
  <c r="BI412" i="2"/>
  <c r="BH412" i="2"/>
  <c r="BG412" i="2"/>
  <c r="BE412" i="2"/>
  <c r="T412" i="2"/>
  <c r="R412" i="2"/>
  <c r="P412" i="2"/>
  <c r="BI409" i="2"/>
  <c r="BH409" i="2"/>
  <c r="BG409" i="2"/>
  <c r="BE409" i="2"/>
  <c r="T409" i="2"/>
  <c r="R409" i="2"/>
  <c r="P409" i="2"/>
  <c r="BI403" i="2"/>
  <c r="BH403" i="2"/>
  <c r="BG403" i="2"/>
  <c r="BE403" i="2"/>
  <c r="T403" i="2"/>
  <c r="R403" i="2"/>
  <c r="P403" i="2"/>
  <c r="BI400" i="2"/>
  <c r="BH400" i="2"/>
  <c r="BG400" i="2"/>
  <c r="BE400" i="2"/>
  <c r="T400" i="2"/>
  <c r="R400" i="2"/>
  <c r="P400" i="2"/>
  <c r="BI398" i="2"/>
  <c r="BH398" i="2"/>
  <c r="BG398" i="2"/>
  <c r="BE398" i="2"/>
  <c r="T398" i="2"/>
  <c r="R398" i="2"/>
  <c r="P398" i="2"/>
  <c r="BI396" i="2"/>
  <c r="BH396" i="2"/>
  <c r="BG396" i="2"/>
  <c r="BE396" i="2"/>
  <c r="T396" i="2"/>
  <c r="R396" i="2"/>
  <c r="P396" i="2"/>
  <c r="BI395" i="2"/>
  <c r="BH395" i="2"/>
  <c r="BG395" i="2"/>
  <c r="BE395" i="2"/>
  <c r="T395" i="2"/>
  <c r="R395" i="2"/>
  <c r="P395" i="2"/>
  <c r="BI394" i="2"/>
  <c r="BH394" i="2"/>
  <c r="BG394" i="2"/>
  <c r="BE394" i="2"/>
  <c r="T394" i="2"/>
  <c r="R394" i="2"/>
  <c r="P394" i="2"/>
  <c r="BI393" i="2"/>
  <c r="BH393" i="2"/>
  <c r="BG393" i="2"/>
  <c r="BE393" i="2"/>
  <c r="T393" i="2"/>
  <c r="R393" i="2"/>
  <c r="P393" i="2"/>
  <c r="BI392" i="2"/>
  <c r="BH392" i="2"/>
  <c r="BG392" i="2"/>
  <c r="BE392" i="2"/>
  <c r="T392" i="2"/>
  <c r="R392" i="2"/>
  <c r="P392" i="2"/>
  <c r="BI391" i="2"/>
  <c r="BH391" i="2"/>
  <c r="BG391" i="2"/>
  <c r="BE391" i="2"/>
  <c r="T391" i="2"/>
  <c r="R391" i="2"/>
  <c r="P391" i="2"/>
  <c r="BI390" i="2"/>
  <c r="BH390" i="2"/>
  <c r="BG390" i="2"/>
  <c r="BE390" i="2"/>
  <c r="T390" i="2"/>
  <c r="R390" i="2"/>
  <c r="P390" i="2"/>
  <c r="BI389" i="2"/>
  <c r="BH389" i="2"/>
  <c r="BG389" i="2"/>
  <c r="BE389" i="2"/>
  <c r="T389" i="2"/>
  <c r="R389" i="2"/>
  <c r="P389" i="2"/>
  <c r="BI388" i="2"/>
  <c r="BH388" i="2"/>
  <c r="BG388" i="2"/>
  <c r="BE388" i="2"/>
  <c r="T388" i="2"/>
  <c r="R388" i="2"/>
  <c r="P388" i="2"/>
  <c r="BI387" i="2"/>
  <c r="BH387" i="2"/>
  <c r="BG387" i="2"/>
  <c r="BE387" i="2"/>
  <c r="T387" i="2"/>
  <c r="R387" i="2"/>
  <c r="P387" i="2"/>
  <c r="BI386" i="2"/>
  <c r="BH386" i="2"/>
  <c r="BG386" i="2"/>
  <c r="BE386" i="2"/>
  <c r="T386" i="2"/>
  <c r="R386" i="2"/>
  <c r="P386" i="2"/>
  <c r="BI385" i="2"/>
  <c r="BH385" i="2"/>
  <c r="BG385" i="2"/>
  <c r="BE385" i="2"/>
  <c r="T385" i="2"/>
  <c r="R385" i="2"/>
  <c r="P385" i="2"/>
  <c r="BI384" i="2"/>
  <c r="BH384" i="2"/>
  <c r="BG384" i="2"/>
  <c r="BE384" i="2"/>
  <c r="T384" i="2"/>
  <c r="R384" i="2"/>
  <c r="P384" i="2"/>
  <c r="BI383" i="2"/>
  <c r="BH383" i="2"/>
  <c r="BG383" i="2"/>
  <c r="BE383" i="2"/>
  <c r="T383" i="2"/>
  <c r="R383" i="2"/>
  <c r="P383" i="2"/>
  <c r="BI382" i="2"/>
  <c r="BH382" i="2"/>
  <c r="BG382" i="2"/>
  <c r="BE382" i="2"/>
  <c r="T382" i="2"/>
  <c r="R382" i="2"/>
  <c r="P382" i="2"/>
  <c r="BI381" i="2"/>
  <c r="BH381" i="2"/>
  <c r="BG381" i="2"/>
  <c r="BE381" i="2"/>
  <c r="T381" i="2"/>
  <c r="R381" i="2"/>
  <c r="P381" i="2"/>
  <c r="BI380" i="2"/>
  <c r="BH380" i="2"/>
  <c r="BG380" i="2"/>
  <c r="BE380" i="2"/>
  <c r="T380" i="2"/>
  <c r="R380" i="2"/>
  <c r="P380" i="2"/>
  <c r="BI379" i="2"/>
  <c r="BH379" i="2"/>
  <c r="BG379" i="2"/>
  <c r="BE379" i="2"/>
  <c r="T379" i="2"/>
  <c r="R379" i="2"/>
  <c r="P379" i="2"/>
  <c r="BI378" i="2"/>
  <c r="BH378" i="2"/>
  <c r="BG378" i="2"/>
  <c r="BE378" i="2"/>
  <c r="T378" i="2"/>
  <c r="R378" i="2"/>
  <c r="P378" i="2"/>
  <c r="BI377" i="2"/>
  <c r="BH377" i="2"/>
  <c r="BG377" i="2"/>
  <c r="BE377" i="2"/>
  <c r="T377" i="2"/>
  <c r="R377" i="2"/>
  <c r="P377" i="2"/>
  <c r="BI376" i="2"/>
  <c r="BH376" i="2"/>
  <c r="BG376" i="2"/>
  <c r="BE376" i="2"/>
  <c r="T376" i="2"/>
  <c r="R376" i="2"/>
  <c r="P376" i="2"/>
  <c r="BI375" i="2"/>
  <c r="BH375" i="2"/>
  <c r="BG375" i="2"/>
  <c r="BE375" i="2"/>
  <c r="T375" i="2"/>
  <c r="R375" i="2"/>
  <c r="P375" i="2"/>
  <c r="BI374" i="2"/>
  <c r="BH374" i="2"/>
  <c r="BG374" i="2"/>
  <c r="BE374" i="2"/>
  <c r="T374" i="2"/>
  <c r="R374" i="2"/>
  <c r="P374" i="2"/>
  <c r="BI373" i="2"/>
  <c r="BH373" i="2"/>
  <c r="BG373" i="2"/>
  <c r="BE373" i="2"/>
  <c r="T373" i="2"/>
  <c r="R373" i="2"/>
  <c r="P373" i="2"/>
  <c r="BI372" i="2"/>
  <c r="BH372" i="2"/>
  <c r="BG372" i="2"/>
  <c r="BE372" i="2"/>
  <c r="T372" i="2"/>
  <c r="R372" i="2"/>
  <c r="P372" i="2"/>
  <c r="BI370" i="2"/>
  <c r="BH370" i="2"/>
  <c r="BG370" i="2"/>
  <c r="BE370" i="2"/>
  <c r="T370" i="2"/>
  <c r="R370" i="2"/>
  <c r="P370" i="2"/>
  <c r="BI369" i="2"/>
  <c r="BH369" i="2"/>
  <c r="BG369" i="2"/>
  <c r="BE369" i="2"/>
  <c r="T369" i="2"/>
  <c r="R369" i="2"/>
  <c r="P369" i="2"/>
  <c r="BI368" i="2"/>
  <c r="BH368" i="2"/>
  <c r="BG368" i="2"/>
  <c r="BE368" i="2"/>
  <c r="T368" i="2"/>
  <c r="R368" i="2"/>
  <c r="P368" i="2"/>
  <c r="BI367" i="2"/>
  <c r="BH367" i="2"/>
  <c r="BG367" i="2"/>
  <c r="BE367" i="2"/>
  <c r="T367" i="2"/>
  <c r="R367" i="2"/>
  <c r="P367" i="2"/>
  <c r="BI366" i="2"/>
  <c r="BH366" i="2"/>
  <c r="BG366" i="2"/>
  <c r="BE366" i="2"/>
  <c r="T366" i="2"/>
  <c r="R366" i="2"/>
  <c r="P366" i="2"/>
  <c r="BI365" i="2"/>
  <c r="BH365" i="2"/>
  <c r="BG365" i="2"/>
  <c r="BE365" i="2"/>
  <c r="T365" i="2"/>
  <c r="R365" i="2"/>
  <c r="P365" i="2"/>
  <c r="BI364" i="2"/>
  <c r="BH364" i="2"/>
  <c r="BG364" i="2"/>
  <c r="BE364" i="2"/>
  <c r="T364" i="2"/>
  <c r="R364" i="2"/>
  <c r="P364" i="2"/>
  <c r="BI363" i="2"/>
  <c r="BH363" i="2"/>
  <c r="BG363" i="2"/>
  <c r="BE363" i="2"/>
  <c r="T363" i="2"/>
  <c r="R363" i="2"/>
  <c r="P363" i="2"/>
  <c r="BI362" i="2"/>
  <c r="BH362" i="2"/>
  <c r="BG362" i="2"/>
  <c r="BE362" i="2"/>
  <c r="T362" i="2"/>
  <c r="R362" i="2"/>
  <c r="P362" i="2"/>
  <c r="BI361" i="2"/>
  <c r="BH361" i="2"/>
  <c r="BG361" i="2"/>
  <c r="BE361" i="2"/>
  <c r="T361" i="2"/>
  <c r="R361" i="2"/>
  <c r="P361" i="2"/>
  <c r="BI359" i="2"/>
  <c r="BH359" i="2"/>
  <c r="BG359" i="2"/>
  <c r="BE359" i="2"/>
  <c r="T359" i="2"/>
  <c r="R359" i="2"/>
  <c r="P359" i="2"/>
  <c r="BI358" i="2"/>
  <c r="BH358" i="2"/>
  <c r="BG358" i="2"/>
  <c r="BE358" i="2"/>
  <c r="T358" i="2"/>
  <c r="R358" i="2"/>
  <c r="P358" i="2"/>
  <c r="BI357" i="2"/>
  <c r="BH357" i="2"/>
  <c r="BG357" i="2"/>
  <c r="BE357" i="2"/>
  <c r="T357" i="2"/>
  <c r="R357" i="2"/>
  <c r="P357" i="2"/>
  <c r="BI356" i="2"/>
  <c r="BH356" i="2"/>
  <c r="BG356" i="2"/>
  <c r="BE356" i="2"/>
  <c r="T356" i="2"/>
  <c r="R356" i="2"/>
  <c r="P356" i="2"/>
  <c r="BI355" i="2"/>
  <c r="BH355" i="2"/>
  <c r="BG355" i="2"/>
  <c r="BE355" i="2"/>
  <c r="T355" i="2"/>
  <c r="R355" i="2"/>
  <c r="P355" i="2"/>
  <c r="BI354" i="2"/>
  <c r="BH354" i="2"/>
  <c r="BG354" i="2"/>
  <c r="BE354" i="2"/>
  <c r="T354" i="2"/>
  <c r="R354" i="2"/>
  <c r="P354" i="2"/>
  <c r="BI353" i="2"/>
  <c r="BH353" i="2"/>
  <c r="BG353" i="2"/>
  <c r="BE353" i="2"/>
  <c r="T353" i="2"/>
  <c r="R353" i="2"/>
  <c r="P353" i="2"/>
  <c r="BI351" i="2"/>
  <c r="BH351" i="2"/>
  <c r="BG351" i="2"/>
  <c r="BE351" i="2"/>
  <c r="T351" i="2"/>
  <c r="R351" i="2"/>
  <c r="P351" i="2"/>
  <c r="BI349" i="2"/>
  <c r="BH349" i="2"/>
  <c r="BG349" i="2"/>
  <c r="BE349" i="2"/>
  <c r="T349" i="2"/>
  <c r="R349" i="2"/>
  <c r="P349" i="2"/>
  <c r="BI347" i="2"/>
  <c r="BH347" i="2"/>
  <c r="BG347" i="2"/>
  <c r="BE347" i="2"/>
  <c r="T347" i="2"/>
  <c r="R347" i="2"/>
  <c r="P347" i="2"/>
  <c r="BI344" i="2"/>
  <c r="BH344" i="2"/>
  <c r="BG344" i="2"/>
  <c r="BE344" i="2"/>
  <c r="T344" i="2"/>
  <c r="R344" i="2"/>
  <c r="P344" i="2"/>
  <c r="BI342" i="2"/>
  <c r="BH342" i="2"/>
  <c r="BG342" i="2"/>
  <c r="BE342" i="2"/>
  <c r="T342" i="2"/>
  <c r="R342" i="2"/>
  <c r="P342" i="2"/>
  <c r="BI340" i="2"/>
  <c r="BH340" i="2"/>
  <c r="BG340" i="2"/>
  <c r="BE340" i="2"/>
  <c r="T340" i="2"/>
  <c r="R340" i="2"/>
  <c r="P340" i="2"/>
  <c r="BI338" i="2"/>
  <c r="BH338" i="2"/>
  <c r="BG338" i="2"/>
  <c r="BE338" i="2"/>
  <c r="T338" i="2"/>
  <c r="R338" i="2"/>
  <c r="P338" i="2"/>
  <c r="BI336" i="2"/>
  <c r="BH336" i="2"/>
  <c r="BG336" i="2"/>
  <c r="BE336" i="2"/>
  <c r="T336" i="2"/>
  <c r="R336" i="2"/>
  <c r="P336" i="2"/>
  <c r="BI335" i="2"/>
  <c r="BH335" i="2"/>
  <c r="BG335" i="2"/>
  <c r="BE335" i="2"/>
  <c r="T335" i="2"/>
  <c r="R335" i="2"/>
  <c r="P335" i="2"/>
  <c r="BI333" i="2"/>
  <c r="BH333" i="2"/>
  <c r="BG333" i="2"/>
  <c r="BE333" i="2"/>
  <c r="T333" i="2"/>
  <c r="R333" i="2"/>
  <c r="P333" i="2"/>
  <c r="BI331" i="2"/>
  <c r="BH331" i="2"/>
  <c r="BG331" i="2"/>
  <c r="BE331" i="2"/>
  <c r="T331" i="2"/>
  <c r="R331" i="2"/>
  <c r="P331" i="2"/>
  <c r="BI329" i="2"/>
  <c r="BH329" i="2"/>
  <c r="BG329" i="2"/>
  <c r="BE329" i="2"/>
  <c r="T329" i="2"/>
  <c r="R329" i="2"/>
  <c r="P329" i="2"/>
  <c r="BI325" i="2"/>
  <c r="BH325" i="2"/>
  <c r="BG325" i="2"/>
  <c r="BE325" i="2"/>
  <c r="T325" i="2"/>
  <c r="R325" i="2"/>
  <c r="P325" i="2"/>
  <c r="BI320" i="2"/>
  <c r="BH320" i="2"/>
  <c r="BG320" i="2"/>
  <c r="BE320" i="2"/>
  <c r="T320" i="2"/>
  <c r="R320" i="2"/>
  <c r="P320" i="2"/>
  <c r="BI315" i="2"/>
  <c r="BH315" i="2"/>
  <c r="BG315" i="2"/>
  <c r="BE315" i="2"/>
  <c r="T315" i="2"/>
  <c r="R315" i="2"/>
  <c r="P315" i="2"/>
  <c r="BI309" i="2"/>
  <c r="BH309" i="2"/>
  <c r="BG309" i="2"/>
  <c r="BE309" i="2"/>
  <c r="T309" i="2"/>
  <c r="R309" i="2"/>
  <c r="P309" i="2"/>
  <c r="BI307" i="2"/>
  <c r="BH307" i="2"/>
  <c r="BG307" i="2"/>
  <c r="BE307" i="2"/>
  <c r="T307" i="2"/>
  <c r="R307" i="2"/>
  <c r="P307" i="2"/>
  <c r="BI300" i="2"/>
  <c r="BH300" i="2"/>
  <c r="BG300" i="2"/>
  <c r="BE300" i="2"/>
  <c r="T300" i="2"/>
  <c r="R300" i="2"/>
  <c r="P300" i="2"/>
  <c r="BI298" i="2"/>
  <c r="BH298" i="2"/>
  <c r="BG298" i="2"/>
  <c r="BE298" i="2"/>
  <c r="T298" i="2"/>
  <c r="R298" i="2"/>
  <c r="P298" i="2"/>
  <c r="BI281" i="2"/>
  <c r="BH281" i="2"/>
  <c r="BG281" i="2"/>
  <c r="BE281" i="2"/>
  <c r="T281" i="2"/>
  <c r="R281" i="2"/>
  <c r="P281" i="2"/>
  <c r="BI278" i="2"/>
  <c r="BH278" i="2"/>
  <c r="BG278" i="2"/>
  <c r="BE278" i="2"/>
  <c r="T278" i="2"/>
  <c r="R278" i="2"/>
  <c r="P278" i="2"/>
  <c r="BI276" i="2"/>
  <c r="BH276" i="2"/>
  <c r="BG276" i="2"/>
  <c r="BE276" i="2"/>
  <c r="T276" i="2"/>
  <c r="R276" i="2"/>
  <c r="P276" i="2"/>
  <c r="BI273" i="2"/>
  <c r="BH273" i="2"/>
  <c r="BG273" i="2"/>
  <c r="BE273" i="2"/>
  <c r="T273" i="2"/>
  <c r="R273" i="2"/>
  <c r="P273" i="2"/>
  <c r="BI268" i="2"/>
  <c r="BH268" i="2"/>
  <c r="BG268" i="2"/>
  <c r="BE268" i="2"/>
  <c r="T268" i="2"/>
  <c r="R268" i="2"/>
  <c r="P268" i="2"/>
  <c r="BI266" i="2"/>
  <c r="BH266" i="2"/>
  <c r="BG266" i="2"/>
  <c r="BE266" i="2"/>
  <c r="T266" i="2"/>
  <c r="R266" i="2"/>
  <c r="P266" i="2"/>
  <c r="BI261" i="2"/>
  <c r="BH261" i="2"/>
  <c r="BG261" i="2"/>
  <c r="BE261" i="2"/>
  <c r="T261" i="2"/>
  <c r="R261" i="2"/>
  <c r="P261" i="2"/>
  <c r="BI259" i="2"/>
  <c r="BH259" i="2"/>
  <c r="BG259" i="2"/>
  <c r="BE259" i="2"/>
  <c r="T259" i="2"/>
  <c r="R259" i="2"/>
  <c r="P259" i="2"/>
  <c r="BI257" i="2"/>
  <c r="BH257" i="2"/>
  <c r="BG257" i="2"/>
  <c r="BE257" i="2"/>
  <c r="T257" i="2"/>
  <c r="R257" i="2"/>
  <c r="P257" i="2"/>
  <c r="BI255" i="2"/>
  <c r="BH255" i="2"/>
  <c r="BG255" i="2"/>
  <c r="BE255" i="2"/>
  <c r="T255" i="2"/>
  <c r="R255" i="2"/>
  <c r="P255" i="2"/>
  <c r="BI253" i="2"/>
  <c r="BH253" i="2"/>
  <c r="BG253" i="2"/>
  <c r="BE253" i="2"/>
  <c r="T253" i="2"/>
  <c r="R253" i="2"/>
  <c r="P253" i="2"/>
  <c r="BI251" i="2"/>
  <c r="BH251" i="2"/>
  <c r="BG251" i="2"/>
  <c r="BE251" i="2"/>
  <c r="T251" i="2"/>
  <c r="R251" i="2"/>
  <c r="P251" i="2"/>
  <c r="BI249" i="2"/>
  <c r="BH249" i="2"/>
  <c r="BG249" i="2"/>
  <c r="BE249" i="2"/>
  <c r="T249" i="2"/>
  <c r="R249" i="2"/>
  <c r="P249" i="2"/>
  <c r="BI247" i="2"/>
  <c r="BH247" i="2"/>
  <c r="BG247" i="2"/>
  <c r="BE247" i="2"/>
  <c r="T247" i="2"/>
  <c r="R247" i="2"/>
  <c r="P247" i="2"/>
  <c r="BI245" i="2"/>
  <c r="BH245" i="2"/>
  <c r="BG245" i="2"/>
  <c r="BE245" i="2"/>
  <c r="T245" i="2"/>
  <c r="R245" i="2"/>
  <c r="P245" i="2"/>
  <c r="BI243" i="2"/>
  <c r="BH243" i="2"/>
  <c r="BG243" i="2"/>
  <c r="BE243" i="2"/>
  <c r="T243" i="2"/>
  <c r="R243" i="2"/>
  <c r="P243" i="2"/>
  <c r="BI241" i="2"/>
  <c r="BH241" i="2"/>
  <c r="BG241" i="2"/>
  <c r="BE241" i="2"/>
  <c r="T241" i="2"/>
  <c r="R241" i="2"/>
  <c r="P241" i="2"/>
  <c r="BI238" i="2"/>
  <c r="BH238" i="2"/>
  <c r="BG238" i="2"/>
  <c r="BE238" i="2"/>
  <c r="T238" i="2"/>
  <c r="T237" i="2" s="1"/>
  <c r="R238" i="2"/>
  <c r="R237" i="2"/>
  <c r="P238" i="2"/>
  <c r="P237" i="2" s="1"/>
  <c r="BI235" i="2"/>
  <c r="BH235" i="2"/>
  <c r="BG235" i="2"/>
  <c r="BE235" i="2"/>
  <c r="T235" i="2"/>
  <c r="R235" i="2"/>
  <c r="P235" i="2"/>
  <c r="BI233" i="2"/>
  <c r="BH233" i="2"/>
  <c r="BG233" i="2"/>
  <c r="BE233" i="2"/>
  <c r="T233" i="2"/>
  <c r="R233" i="2"/>
  <c r="P233" i="2"/>
  <c r="BI231" i="2"/>
  <c r="BH231" i="2"/>
  <c r="BG231" i="2"/>
  <c r="BE231" i="2"/>
  <c r="T231" i="2"/>
  <c r="R231" i="2"/>
  <c r="P231" i="2"/>
  <c r="BI229" i="2"/>
  <c r="BH229" i="2"/>
  <c r="BG229" i="2"/>
  <c r="BE229" i="2"/>
  <c r="T229" i="2"/>
  <c r="R229" i="2"/>
  <c r="P229" i="2"/>
  <c r="BI225" i="2"/>
  <c r="BH225" i="2"/>
  <c r="BG225" i="2"/>
  <c r="BE225" i="2"/>
  <c r="T225" i="2"/>
  <c r="R225" i="2"/>
  <c r="P225" i="2"/>
  <c r="BI223" i="2"/>
  <c r="BH223" i="2"/>
  <c r="BG223" i="2"/>
  <c r="BE223" i="2"/>
  <c r="T223" i="2"/>
  <c r="R223" i="2"/>
  <c r="P223" i="2"/>
  <c r="BI221" i="2"/>
  <c r="BH221" i="2"/>
  <c r="BG221" i="2"/>
  <c r="BE221" i="2"/>
  <c r="T221" i="2"/>
  <c r="R221" i="2"/>
  <c r="P221" i="2"/>
  <c r="BI214" i="2"/>
  <c r="BH214" i="2"/>
  <c r="BG214" i="2"/>
  <c r="BE214" i="2"/>
  <c r="T214" i="2"/>
  <c r="R214" i="2"/>
  <c r="P214" i="2"/>
  <c r="BI211" i="2"/>
  <c r="BH211" i="2"/>
  <c r="BG211" i="2"/>
  <c r="BE211" i="2"/>
  <c r="T211" i="2"/>
  <c r="T210" i="2"/>
  <c r="R211" i="2"/>
  <c r="R210" i="2" s="1"/>
  <c r="P211" i="2"/>
  <c r="P210" i="2"/>
  <c r="BI209" i="2"/>
  <c r="BH209" i="2"/>
  <c r="BG209" i="2"/>
  <c r="BE209" i="2"/>
  <c r="T209" i="2"/>
  <c r="R209" i="2"/>
  <c r="P209" i="2"/>
  <c r="BI207" i="2"/>
  <c r="BH207" i="2"/>
  <c r="BG207" i="2"/>
  <c r="BE207" i="2"/>
  <c r="T207" i="2"/>
  <c r="R207" i="2"/>
  <c r="P207" i="2"/>
  <c r="BI205" i="2"/>
  <c r="BH205" i="2"/>
  <c r="BG205" i="2"/>
  <c r="BE205" i="2"/>
  <c r="T205" i="2"/>
  <c r="R205" i="2"/>
  <c r="P205" i="2"/>
  <c r="BI203" i="2"/>
  <c r="BH203" i="2"/>
  <c r="BG203" i="2"/>
  <c r="BE203" i="2"/>
  <c r="T203" i="2"/>
  <c r="R203" i="2"/>
  <c r="P203" i="2"/>
  <c r="BI201" i="2"/>
  <c r="BH201" i="2"/>
  <c r="BG201" i="2"/>
  <c r="BE201" i="2"/>
  <c r="T201" i="2"/>
  <c r="R201" i="2"/>
  <c r="P201" i="2"/>
  <c r="BI200" i="2"/>
  <c r="BH200" i="2"/>
  <c r="BG200" i="2"/>
  <c r="BE200" i="2"/>
  <c r="T200" i="2"/>
  <c r="R200" i="2"/>
  <c r="P200" i="2"/>
  <c r="BI198" i="2"/>
  <c r="BH198" i="2"/>
  <c r="BG198" i="2"/>
  <c r="BE198" i="2"/>
  <c r="T198" i="2"/>
  <c r="R198" i="2"/>
  <c r="P198" i="2"/>
  <c r="BI197" i="2"/>
  <c r="BH197" i="2"/>
  <c r="BG197" i="2"/>
  <c r="BE197" i="2"/>
  <c r="T197" i="2"/>
  <c r="R197" i="2"/>
  <c r="P197" i="2"/>
  <c r="BI196" i="2"/>
  <c r="BH196" i="2"/>
  <c r="BG196" i="2"/>
  <c r="BE196" i="2"/>
  <c r="T196" i="2"/>
  <c r="R196" i="2"/>
  <c r="P196" i="2"/>
  <c r="BI195" i="2"/>
  <c r="BH195" i="2"/>
  <c r="BG195" i="2"/>
  <c r="BE195" i="2"/>
  <c r="T195" i="2"/>
  <c r="R195" i="2"/>
  <c r="P195" i="2"/>
  <c r="BI193" i="2"/>
  <c r="BH193" i="2"/>
  <c r="BG193" i="2"/>
  <c r="BE193" i="2"/>
  <c r="T193" i="2"/>
  <c r="R193" i="2"/>
  <c r="P193" i="2"/>
  <c r="BI191" i="2"/>
  <c r="BH191" i="2"/>
  <c r="BG191" i="2"/>
  <c r="BE191" i="2"/>
  <c r="T191" i="2"/>
  <c r="R191" i="2"/>
  <c r="P191" i="2"/>
  <c r="BI188" i="2"/>
  <c r="BH188" i="2"/>
  <c r="BG188" i="2"/>
  <c r="BE188" i="2"/>
  <c r="T188" i="2"/>
  <c r="R188" i="2"/>
  <c r="P188" i="2"/>
  <c r="BI187" i="2"/>
  <c r="BH187" i="2"/>
  <c r="BG187" i="2"/>
  <c r="BE187" i="2"/>
  <c r="T187" i="2"/>
  <c r="R187" i="2"/>
  <c r="P187" i="2"/>
  <c r="BI185" i="2"/>
  <c r="BH185" i="2"/>
  <c r="BG185" i="2"/>
  <c r="BE185" i="2"/>
  <c r="T185" i="2"/>
  <c r="R185" i="2"/>
  <c r="P185" i="2"/>
  <c r="BI183" i="2"/>
  <c r="BH183" i="2"/>
  <c r="BG183" i="2"/>
  <c r="BE183" i="2"/>
  <c r="T183" i="2"/>
  <c r="R183" i="2"/>
  <c r="P183" i="2"/>
  <c r="BI180" i="2"/>
  <c r="BH180" i="2"/>
  <c r="BG180" i="2"/>
  <c r="BE180" i="2"/>
  <c r="T180" i="2"/>
  <c r="R180" i="2"/>
  <c r="P180" i="2"/>
  <c r="BI178" i="2"/>
  <c r="BH178" i="2"/>
  <c r="BG178" i="2"/>
  <c r="BE178" i="2"/>
  <c r="T178" i="2"/>
  <c r="R178" i="2"/>
  <c r="P178" i="2"/>
  <c r="BI177" i="2"/>
  <c r="BH177" i="2"/>
  <c r="BG177" i="2"/>
  <c r="BE177" i="2"/>
  <c r="T177" i="2"/>
  <c r="R177" i="2"/>
  <c r="P177" i="2"/>
  <c r="BI175" i="2"/>
  <c r="BH175" i="2"/>
  <c r="BG175" i="2"/>
  <c r="BE175" i="2"/>
  <c r="T175" i="2"/>
  <c r="R175" i="2"/>
  <c r="P175" i="2"/>
  <c r="BI173" i="2"/>
  <c r="BH173" i="2"/>
  <c r="BG173" i="2"/>
  <c r="BE173" i="2"/>
  <c r="T173" i="2"/>
  <c r="R173" i="2"/>
  <c r="P173" i="2"/>
  <c r="BI171" i="2"/>
  <c r="BH171" i="2"/>
  <c r="BG171" i="2"/>
  <c r="BE171" i="2"/>
  <c r="T171" i="2"/>
  <c r="R171" i="2"/>
  <c r="P171" i="2"/>
  <c r="BI169" i="2"/>
  <c r="BH169" i="2"/>
  <c r="BG169" i="2"/>
  <c r="BE169" i="2"/>
  <c r="T169" i="2"/>
  <c r="R169" i="2"/>
  <c r="P169" i="2"/>
  <c r="BI167" i="2"/>
  <c r="BH167" i="2"/>
  <c r="BG167" i="2"/>
  <c r="BE167" i="2"/>
  <c r="T167" i="2"/>
  <c r="R167" i="2"/>
  <c r="P167" i="2"/>
  <c r="BI164" i="2"/>
  <c r="BH164" i="2"/>
  <c r="BG164" i="2"/>
  <c r="BE164" i="2"/>
  <c r="T164" i="2"/>
  <c r="R164" i="2"/>
  <c r="P164" i="2"/>
  <c r="BI163" i="2"/>
  <c r="BH163" i="2"/>
  <c r="BG163" i="2"/>
  <c r="BE163" i="2"/>
  <c r="T163" i="2"/>
  <c r="R163" i="2"/>
  <c r="P163" i="2"/>
  <c r="BI161" i="2"/>
  <c r="BH161" i="2"/>
  <c r="BG161" i="2"/>
  <c r="BE161" i="2"/>
  <c r="T161" i="2"/>
  <c r="R161" i="2"/>
  <c r="P161" i="2"/>
  <c r="BI159" i="2"/>
  <c r="BH159" i="2"/>
  <c r="BG159" i="2"/>
  <c r="BE159" i="2"/>
  <c r="T159" i="2"/>
  <c r="R159" i="2"/>
  <c r="P159" i="2"/>
  <c r="BI157" i="2"/>
  <c r="BH157" i="2"/>
  <c r="BG157" i="2"/>
  <c r="BE157" i="2"/>
  <c r="T157" i="2"/>
  <c r="R157" i="2"/>
  <c r="P157" i="2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0" i="2"/>
  <c r="BH150" i="2"/>
  <c r="BG150" i="2"/>
  <c r="BE150" i="2"/>
  <c r="T150" i="2"/>
  <c r="R150" i="2"/>
  <c r="P150" i="2"/>
  <c r="BI148" i="2"/>
  <c r="BH148" i="2"/>
  <c r="BG148" i="2"/>
  <c r="BE148" i="2"/>
  <c r="T148" i="2"/>
  <c r="R148" i="2"/>
  <c r="P148" i="2"/>
  <c r="BI146" i="2"/>
  <c r="BH146" i="2"/>
  <c r="BG146" i="2"/>
  <c r="BE146" i="2"/>
  <c r="T146" i="2"/>
  <c r="R146" i="2"/>
  <c r="P146" i="2"/>
  <c r="F140" i="2"/>
  <c r="J139" i="2"/>
  <c r="F139" i="2"/>
  <c r="F137" i="2"/>
  <c r="E135" i="2"/>
  <c r="J29" i="2"/>
  <c r="F90" i="2"/>
  <c r="J89" i="2"/>
  <c r="F89" i="2"/>
  <c r="F87" i="2"/>
  <c r="E85" i="2"/>
  <c r="J22" i="2"/>
  <c r="E22" i="2"/>
  <c r="J140" i="2"/>
  <c r="J21" i="2"/>
  <c r="J10" i="2"/>
  <c r="J137" i="2" s="1"/>
  <c r="L90" i="1"/>
  <c r="AM90" i="1"/>
  <c r="AM89" i="1"/>
  <c r="L89" i="1"/>
  <c r="AM87" i="1"/>
  <c r="L87" i="1"/>
  <c r="L85" i="1"/>
  <c r="L84" i="1"/>
  <c r="BK611" i="2"/>
  <c r="BK605" i="2"/>
  <c r="J596" i="2"/>
  <c r="J591" i="2"/>
  <c r="J588" i="2"/>
  <c r="BK583" i="2"/>
  <c r="J577" i="2"/>
  <c r="J573" i="2"/>
  <c r="J562" i="2"/>
  <c r="J556" i="2"/>
  <c r="J529" i="2"/>
  <c r="J499" i="2"/>
  <c r="BK491" i="2"/>
  <c r="BK486" i="2"/>
  <c r="J480" i="2"/>
  <c r="J473" i="2"/>
  <c r="BK467" i="2"/>
  <c r="BK459" i="2"/>
  <c r="J437" i="2"/>
  <c r="BK428" i="2"/>
  <c r="J417" i="2"/>
  <c r="BK395" i="2"/>
  <c r="BK389" i="2"/>
  <c r="J379" i="2"/>
  <c r="J369" i="2"/>
  <c r="J355" i="2"/>
  <c r="J336" i="2"/>
  <c r="J307" i="2"/>
  <c r="BK281" i="2"/>
  <c r="BK266" i="2"/>
  <c r="J243" i="2"/>
  <c r="J225" i="2"/>
  <c r="BK198" i="2"/>
  <c r="BK183" i="2"/>
  <c r="J164" i="2"/>
  <c r="BK153" i="2"/>
  <c r="AS94" i="1"/>
  <c r="BK588" i="2"/>
  <c r="BK574" i="2"/>
  <c r="J569" i="2"/>
  <c r="J563" i="2"/>
  <c r="J559" i="2"/>
  <c r="BK533" i="2"/>
  <c r="BK532" i="2" s="1"/>
  <c r="J532" i="2" s="1"/>
  <c r="J118" i="2" s="1"/>
  <c r="BK512" i="2"/>
  <c r="J500" i="2"/>
  <c r="J489" i="2"/>
  <c r="J476" i="2"/>
  <c r="J470" i="2"/>
  <c r="J467" i="2"/>
  <c r="BK455" i="2"/>
  <c r="BK441" i="2"/>
  <c r="J431" i="2"/>
  <c r="J425" i="2"/>
  <c r="BK413" i="2"/>
  <c r="J400" i="2"/>
  <c r="BK394" i="2"/>
  <c r="J388" i="2"/>
  <c r="J385" i="2"/>
  <c r="J380" i="2"/>
  <c r="BK373" i="2"/>
  <c r="J368" i="2"/>
  <c r="BK363" i="2"/>
  <c r="J358" i="2"/>
  <c r="BK351" i="2"/>
  <c r="BK344" i="2"/>
  <c r="BK329" i="2"/>
  <c r="BK309" i="2"/>
  <c r="J278" i="2"/>
  <c r="J268" i="2"/>
  <c r="BK255" i="2"/>
  <c r="J238" i="2"/>
  <c r="J231" i="2"/>
  <c r="BK214" i="2"/>
  <c r="BK205" i="2"/>
  <c r="J203" i="2"/>
  <c r="J198" i="2"/>
  <c r="J187" i="2"/>
  <c r="BK175" i="2"/>
  <c r="J167" i="2"/>
  <c r="BK159" i="2"/>
  <c r="BK607" i="2"/>
  <c r="J603" i="2"/>
  <c r="BK594" i="2"/>
  <c r="J584" i="2"/>
  <c r="J580" i="2"/>
  <c r="J578" i="2"/>
  <c r="BK569" i="2"/>
  <c r="J565" i="2"/>
  <c r="J558" i="2"/>
  <c r="J531" i="2"/>
  <c r="J398" i="2"/>
  <c r="BK372" i="2"/>
  <c r="J366" i="2"/>
  <c r="BK355" i="2"/>
  <c r="J340" i="2"/>
  <c r="J325" i="2"/>
  <c r="J300" i="2"/>
  <c r="BK273" i="2"/>
  <c r="BK259" i="2"/>
  <c r="BK247" i="2"/>
  <c r="BK221" i="2"/>
  <c r="BK188" i="2"/>
  <c r="J178" i="2"/>
  <c r="BK169" i="2"/>
  <c r="J153" i="2"/>
  <c r="BK148" i="2"/>
  <c r="J607" i="2"/>
  <c r="J599" i="2"/>
  <c r="BK590" i="2"/>
  <c r="J576" i="2"/>
  <c r="J574" i="2"/>
  <c r="J570" i="2"/>
  <c r="BK561" i="2"/>
  <c r="BK558" i="2"/>
  <c r="BK521" i="2"/>
  <c r="BK499" i="2"/>
  <c r="J493" i="2"/>
  <c r="BK490" i="2"/>
  <c r="J486" i="2"/>
  <c r="BK480" i="2"/>
  <c r="J468" i="2"/>
  <c r="BK464" i="2"/>
  <c r="J459" i="2"/>
  <c r="J449" i="2"/>
  <c r="J434" i="2"/>
  <c r="BK425" i="2"/>
  <c r="BK417" i="2"/>
  <c r="BK396" i="2"/>
  <c r="J393" i="2"/>
  <c r="J389" i="2"/>
  <c r="BK383" i="2"/>
  <c r="BK378" i="2"/>
  <c r="BK375" i="2"/>
  <c r="BK366" i="2"/>
  <c r="BK364" i="2"/>
  <c r="BK359" i="2"/>
  <c r="J353" i="2"/>
  <c r="BK342" i="2"/>
  <c r="BK336" i="2"/>
  <c r="BK298" i="2"/>
  <c r="BK251" i="2"/>
  <c r="BK243" i="2"/>
  <c r="BK235" i="2"/>
  <c r="J221" i="2"/>
  <c r="BK201" i="2"/>
  <c r="J195" i="2"/>
  <c r="BK185" i="2"/>
  <c r="J161" i="2"/>
  <c r="BK146" i="2"/>
  <c r="J158" i="3"/>
  <c r="BK151" i="3"/>
  <c r="BK148" i="3"/>
  <c r="J145" i="3"/>
  <c r="J129" i="3"/>
  <c r="BK160" i="3"/>
  <c r="BK155" i="3"/>
  <c r="J148" i="3"/>
  <c r="BK129" i="3"/>
  <c r="J155" i="3"/>
  <c r="BK147" i="3"/>
  <c r="BK142" i="3"/>
  <c r="J153" i="3"/>
  <c r="J146" i="3"/>
  <c r="J133" i="3"/>
  <c r="BK149" i="4"/>
  <c r="J146" i="4"/>
  <c r="BK142" i="4"/>
  <c r="J137" i="4"/>
  <c r="J144" i="4"/>
  <c r="BK140" i="4"/>
  <c r="J151" i="4"/>
  <c r="J140" i="4"/>
  <c r="J131" i="4"/>
  <c r="BK151" i="4"/>
  <c r="J148" i="4"/>
  <c r="J141" i="4"/>
  <c r="BK131" i="4"/>
  <c r="BK127" i="5"/>
  <c r="BK133" i="5"/>
  <c r="J125" i="5"/>
  <c r="BK130" i="5"/>
  <c r="BK125" i="5"/>
  <c r="BK134" i="5"/>
  <c r="BK129" i="5"/>
  <c r="J128" i="5"/>
  <c r="BK608" i="2"/>
  <c r="J604" i="2"/>
  <c r="J595" i="2"/>
  <c r="J590" i="2"/>
  <c r="J587" i="2"/>
  <c r="J581" i="2"/>
  <c r="BK576" i="2"/>
  <c r="BK568" i="2"/>
  <c r="J561" i="2"/>
  <c r="J537" i="2"/>
  <c r="BK523" i="2"/>
  <c r="BK497" i="2"/>
  <c r="J490" i="2"/>
  <c r="BK482" i="2"/>
  <c r="BK478" i="2"/>
  <c r="J472" i="2"/>
  <c r="J460" i="2"/>
  <c r="BK449" i="2"/>
  <c r="BK430" i="2"/>
  <c r="J413" i="2"/>
  <c r="J409" i="2"/>
  <c r="BK390" i="2"/>
  <c r="J387" i="2"/>
  <c r="BK384" i="2"/>
  <c r="J378" i="2"/>
  <c r="BK370" i="2"/>
  <c r="J356" i="2"/>
  <c r="BK338" i="2"/>
  <c r="BK325" i="2"/>
  <c r="BK320" i="2"/>
  <c r="J298" i="2"/>
  <c r="BK268" i="2"/>
  <c r="J255" i="2"/>
  <c r="BK233" i="2"/>
  <c r="BK209" i="2"/>
  <c r="BK196" i="2"/>
  <c r="J180" i="2"/>
  <c r="J163" i="2"/>
  <c r="J148" i="2"/>
  <c r="J610" i="2"/>
  <c r="J609" i="2"/>
  <c r="J605" i="2"/>
  <c r="J597" i="2"/>
  <c r="J594" i="2"/>
  <c r="BK592" i="2"/>
  <c r="BK586" i="2"/>
  <c r="BK577" i="2"/>
  <c r="BK571" i="2"/>
  <c r="BK564" i="2"/>
  <c r="BK560" i="2"/>
  <c r="BK553" i="2"/>
  <c r="J523" i="2"/>
  <c r="J510" i="2"/>
  <c r="BK494" i="2"/>
  <c r="BK484" i="2"/>
  <c r="BK474" i="2"/>
  <c r="BK469" i="2"/>
  <c r="J464" i="2"/>
  <c r="J447" i="2"/>
  <c r="BK437" i="2"/>
  <c r="J430" i="2"/>
  <c r="BK409" i="2"/>
  <c r="BK398" i="2"/>
  <c r="BK393" i="2"/>
  <c r="BK387" i="2"/>
  <c r="BK382" i="2"/>
  <c r="BK377" i="2"/>
  <c r="J372" i="2"/>
  <c r="BK365" i="2"/>
  <c r="BK361" i="2"/>
  <c r="BK354" i="2"/>
  <c r="J347" i="2"/>
  <c r="J342" i="2"/>
  <c r="BK333" i="2"/>
  <c r="BK307" i="2"/>
  <c r="J273" i="2"/>
  <c r="J259" i="2"/>
  <c r="J251" i="2"/>
  <c r="J235" i="2"/>
  <c r="J229" i="2"/>
  <c r="J211" i="2"/>
  <c r="J205" i="2"/>
  <c r="J200" i="2"/>
  <c r="J188" i="2"/>
  <c r="BK178" i="2"/>
  <c r="BK173" i="2"/>
  <c r="BK161" i="2"/>
  <c r="BK610" i="2"/>
  <c r="BK604" i="2"/>
  <c r="BK595" i="2"/>
  <c r="BK587" i="2"/>
  <c r="BK581" i="2"/>
  <c r="BK579" i="2"/>
  <c r="BK570" i="2"/>
  <c r="BK566" i="2"/>
  <c r="BK563" i="2"/>
  <c r="J553" i="2"/>
  <c r="J519" i="2"/>
  <c r="J508" i="2"/>
  <c r="BK500" i="2"/>
  <c r="BK493" i="2"/>
  <c r="BK400" i="2"/>
  <c r="BK386" i="2"/>
  <c r="BK380" i="2"/>
  <c r="J374" i="2"/>
  <c r="J367" i="2"/>
  <c r="J359" i="2"/>
  <c r="J354" i="2"/>
  <c r="J344" i="2"/>
  <c r="J329" i="2"/>
  <c r="J309" i="2"/>
  <c r="J261" i="2"/>
  <c r="BK249" i="2"/>
  <c r="J223" i="2"/>
  <c r="BK207" i="2"/>
  <c r="J197" i="2"/>
  <c r="BK187" i="2"/>
  <c r="BK180" i="2"/>
  <c r="J173" i="2"/>
  <c r="BK167" i="2"/>
  <c r="J150" i="2"/>
  <c r="BK609" i="2"/>
  <c r="J601" i="2"/>
  <c r="J592" i="2"/>
  <c r="J579" i="2"/>
  <c r="J575" i="2"/>
  <c r="J572" i="2"/>
  <c r="BK565" i="2"/>
  <c r="BK559" i="2"/>
  <c r="BK529" i="2"/>
  <c r="BK510" i="2"/>
  <c r="J494" i="2"/>
  <c r="J492" i="2"/>
  <c r="J487" i="2"/>
  <c r="J482" i="2"/>
  <c r="J474" i="2"/>
  <c r="J469" i="2"/>
  <c r="BK462" i="2"/>
  <c r="J455" i="2"/>
  <c r="BK447" i="2"/>
  <c r="J441" i="2"/>
  <c r="BK431" i="2"/>
  <c r="J423" i="2"/>
  <c r="J412" i="2"/>
  <c r="J395" i="2"/>
  <c r="BK391" i="2"/>
  <c r="BK388" i="2"/>
  <c r="J382" i="2"/>
  <c r="BK376" i="2"/>
  <c r="J370" i="2"/>
  <c r="BK362" i="2"/>
  <c r="BK358" i="2"/>
  <c r="J349" i="2"/>
  <c r="BK340" i="2"/>
  <c r="J333" i="2"/>
  <c r="J257" i="2"/>
  <c r="J247" i="2"/>
  <c r="J241" i="2"/>
  <c r="BK223" i="2"/>
  <c r="J214" i="2"/>
  <c r="BK197" i="2"/>
  <c r="J193" i="2"/>
  <c r="J183" i="2"/>
  <c r="J157" i="2"/>
  <c r="AK27" i="1"/>
  <c r="BK153" i="3"/>
  <c r="J149" i="3"/>
  <c r="BK146" i="3"/>
  <c r="BK133" i="3"/>
  <c r="J161" i="3"/>
  <c r="J154" i="3"/>
  <c r="J142" i="3"/>
  <c r="J137" i="3"/>
  <c r="BK161" i="3"/>
  <c r="BK159" i="3"/>
  <c r="BK149" i="3"/>
  <c r="BK145" i="3"/>
  <c r="BK158" i="3"/>
  <c r="J151" i="3"/>
  <c r="J139" i="3"/>
  <c r="BK148" i="4"/>
  <c r="J145" i="4"/>
  <c r="BK141" i="4"/>
  <c r="BK145" i="4"/>
  <c r="J143" i="4"/>
  <c r="BK138" i="4"/>
  <c r="J150" i="4"/>
  <c r="J139" i="4"/>
  <c r="BK127" i="4"/>
  <c r="BK144" i="4"/>
  <c r="BK137" i="4"/>
  <c r="J127" i="4"/>
  <c r="J130" i="5"/>
  <c r="J134" i="5"/>
  <c r="J127" i="5"/>
  <c r="BK131" i="5"/>
  <c r="BK128" i="5"/>
  <c r="BK132" i="5"/>
  <c r="J126" i="5"/>
  <c r="J606" i="2"/>
  <c r="BK601" i="2"/>
  <c r="J593" i="2"/>
  <c r="J589" i="2"/>
  <c r="J586" i="2"/>
  <c r="BK578" i="2"/>
  <c r="BK575" i="2"/>
  <c r="BK567" i="2"/>
  <c r="J557" i="2"/>
  <c r="J533" i="2"/>
  <c r="BK508" i="2"/>
  <c r="J495" i="2"/>
  <c r="BK487" i="2"/>
  <c r="J481" i="2"/>
  <c r="BK476" i="2"/>
  <c r="BK470" i="2"/>
  <c r="J462" i="2"/>
  <c r="BK453" i="2"/>
  <c r="BK434" i="2"/>
  <c r="BK423" i="2"/>
  <c r="BK412" i="2"/>
  <c r="J392" i="2"/>
  <c r="BK385" i="2"/>
  <c r="BK381" i="2"/>
  <c r="J373" i="2"/>
  <c r="J363" i="2"/>
  <c r="BK353" i="2"/>
  <c r="BK331" i="2"/>
  <c r="BK300" i="2"/>
  <c r="J276" i="2"/>
  <c r="BK257" i="2"/>
  <c r="BK245" i="2"/>
  <c r="BK229" i="2"/>
  <c r="BK200" i="2"/>
  <c r="BK193" i="2"/>
  <c r="BK171" i="2"/>
  <c r="J159" i="2"/>
  <c r="J152" i="2"/>
  <c r="J611" i="2"/>
  <c r="J608" i="2"/>
  <c r="BK599" i="2"/>
  <c r="J598" i="2"/>
  <c r="BK596" i="2"/>
  <c r="BK593" i="2"/>
  <c r="BK589" i="2"/>
  <c r="BK584" i="2"/>
  <c r="BK572" i="2"/>
  <c r="J566" i="2"/>
  <c r="BK562" i="2"/>
  <c r="BK557" i="2"/>
  <c r="BK531" i="2"/>
  <c r="J502" i="2"/>
  <c r="J491" i="2"/>
  <c r="BK481" i="2"/>
  <c r="BK472" i="2"/>
  <c r="BK468" i="2"/>
  <c r="BK466" i="2"/>
  <c r="BK446" i="2"/>
  <c r="J432" i="2"/>
  <c r="J428" i="2"/>
  <c r="BK422" i="2"/>
  <c r="J403" i="2"/>
  <c r="J396" i="2"/>
  <c r="J391" i="2"/>
  <c r="J386" i="2"/>
  <c r="J381" i="2"/>
  <c r="J375" i="2"/>
  <c r="BK369" i="2"/>
  <c r="BK367" i="2"/>
  <c r="J364" i="2"/>
  <c r="BK356" i="2"/>
  <c r="BK349" i="2"/>
  <c r="BK335" i="2"/>
  <c r="J320" i="2"/>
  <c r="J315" i="2"/>
  <c r="J281" i="2"/>
  <c r="BK261" i="2"/>
  <c r="J253" i="2"/>
  <c r="BK241" i="2"/>
  <c r="J233" i="2"/>
  <c r="BK225" i="2"/>
  <c r="J207" i="2"/>
  <c r="BK203" i="2"/>
  <c r="J201" i="2"/>
  <c r="BK191" i="2"/>
  <c r="J177" i="2"/>
  <c r="J169" i="2"/>
  <c r="BK163" i="2"/>
  <c r="BK157" i="2"/>
  <c r="BK606" i="2"/>
  <c r="BK598" i="2"/>
  <c r="BK591" i="2"/>
  <c r="J583" i="2"/>
  <c r="J571" i="2"/>
  <c r="J568" i="2"/>
  <c r="J564" i="2"/>
  <c r="BK556" i="2"/>
  <c r="J521" i="2"/>
  <c r="J512" i="2"/>
  <c r="BK502" i="2"/>
  <c r="BK495" i="2"/>
  <c r="BK492" i="2"/>
  <c r="BK392" i="2"/>
  <c r="J383" i="2"/>
  <c r="J376" i="2"/>
  <c r="BK368" i="2"/>
  <c r="J362" i="2"/>
  <c r="BK357" i="2"/>
  <c r="J351" i="2"/>
  <c r="J335" i="2"/>
  <c r="BK315" i="2"/>
  <c r="BK276" i="2"/>
  <c r="J266" i="2"/>
  <c r="BK253" i="2"/>
  <c r="BK238" i="2"/>
  <c r="J209" i="2"/>
  <c r="BK195" i="2"/>
  <c r="J185" i="2"/>
  <c r="BK177" i="2"/>
  <c r="J171" i="2"/>
  <c r="BK164" i="2"/>
  <c r="BK152" i="2"/>
  <c r="J146" i="2"/>
  <c r="BK603" i="2"/>
  <c r="BK597" i="2"/>
  <c r="BK580" i="2"/>
  <c r="BK573" i="2"/>
  <c r="J567" i="2"/>
  <c r="J560" i="2"/>
  <c r="BK537" i="2"/>
  <c r="BK519" i="2"/>
  <c r="J497" i="2"/>
  <c r="BK489" i="2"/>
  <c r="J484" i="2"/>
  <c r="J478" i="2"/>
  <c r="BK473" i="2"/>
  <c r="J466" i="2"/>
  <c r="BK460" i="2"/>
  <c r="J453" i="2"/>
  <c r="J446" i="2"/>
  <c r="BK432" i="2"/>
  <c r="J422" i="2"/>
  <c r="BK403" i="2"/>
  <c r="J394" i="2"/>
  <c r="J390" i="2"/>
  <c r="J384" i="2"/>
  <c r="BK379" i="2"/>
  <c r="J377" i="2"/>
  <c r="BK374" i="2"/>
  <c r="J365" i="2"/>
  <c r="J361" i="2"/>
  <c r="J357" i="2"/>
  <c r="BK347" i="2"/>
  <c r="J338" i="2"/>
  <c r="J331" i="2"/>
  <c r="BK278" i="2"/>
  <c r="J249" i="2"/>
  <c r="J245" i="2"/>
  <c r="BK231" i="2"/>
  <c r="BK211" i="2"/>
  <c r="J196" i="2"/>
  <c r="J191" i="2"/>
  <c r="J175" i="2"/>
  <c r="BK150" i="2"/>
  <c r="BK154" i="3"/>
  <c r="BK150" i="3"/>
  <c r="J147" i="3"/>
  <c r="BK137" i="3"/>
  <c r="J162" i="3"/>
  <c r="J159" i="3"/>
  <c r="BK152" i="3"/>
  <c r="BK139" i="3"/>
  <c r="BK162" i="3"/>
  <c r="J160" i="3"/>
  <c r="J152" i="3"/>
  <c r="J135" i="3"/>
  <c r="J150" i="3"/>
  <c r="BK135" i="3"/>
  <c r="BK150" i="4"/>
  <c r="J147" i="4"/>
  <c r="BK143" i="4"/>
  <c r="J138" i="4"/>
  <c r="BK129" i="4"/>
  <c r="J142" i="4"/>
  <c r="BK133" i="4"/>
  <c r="BK146" i="4"/>
  <c r="J129" i="4"/>
  <c r="J149" i="4"/>
  <c r="BK147" i="4"/>
  <c r="BK139" i="4"/>
  <c r="J133" i="4"/>
  <c r="J131" i="5"/>
  <c r="BK126" i="5"/>
  <c r="J132" i="5"/>
  <c r="J133" i="5"/>
  <c r="J129" i="5"/>
  <c r="P145" i="2" l="1"/>
  <c r="P166" i="2"/>
  <c r="R182" i="2"/>
  <c r="BK190" i="2"/>
  <c r="J190" i="2" s="1"/>
  <c r="J99" i="2" s="1"/>
  <c r="BK213" i="2"/>
  <c r="J213" i="2"/>
  <c r="J101" i="2" s="1"/>
  <c r="T240" i="2"/>
  <c r="T275" i="2"/>
  <c r="BK280" i="2"/>
  <c r="J280" i="2" s="1"/>
  <c r="J106" i="2" s="1"/>
  <c r="R352" i="2"/>
  <c r="R360" i="2"/>
  <c r="P371" i="2"/>
  <c r="BK397" i="2"/>
  <c r="J397" i="2"/>
  <c r="J110" i="2"/>
  <c r="BK448" i="2"/>
  <c r="J448" i="2"/>
  <c r="J111" i="2"/>
  <c r="R461" i="2"/>
  <c r="R479" i="2"/>
  <c r="R496" i="2"/>
  <c r="R501" i="2"/>
  <c r="R511" i="2"/>
  <c r="T522" i="2"/>
  <c r="R555" i="2"/>
  <c r="R554" i="2" s="1"/>
  <c r="R128" i="3"/>
  <c r="R127" i="3" s="1"/>
  <c r="R144" i="3"/>
  <c r="T157" i="3"/>
  <c r="T156" i="3"/>
  <c r="R126" i="4"/>
  <c r="R125" i="4"/>
  <c r="T136" i="4"/>
  <c r="T135" i="4"/>
  <c r="BK124" i="5"/>
  <c r="BK123" i="5"/>
  <c r="J123" i="5" s="1"/>
  <c r="J97" i="5" s="1"/>
  <c r="R145" i="2"/>
  <c r="T166" i="2"/>
  <c r="P182" i="2"/>
  <c r="R190" i="2"/>
  <c r="R213" i="2"/>
  <c r="R240" i="2"/>
  <c r="R275" i="2"/>
  <c r="R280" i="2"/>
  <c r="P352" i="2"/>
  <c r="BK360" i="2"/>
  <c r="J360" i="2" s="1"/>
  <c r="J108" i="2" s="1"/>
  <c r="R371" i="2"/>
  <c r="T397" i="2"/>
  <c r="T448" i="2"/>
  <c r="T461" i="2"/>
  <c r="T479" i="2"/>
  <c r="T496" i="2"/>
  <c r="T501" i="2"/>
  <c r="T511" i="2"/>
  <c r="R522" i="2"/>
  <c r="P555" i="2"/>
  <c r="P554" i="2" s="1"/>
  <c r="P128" i="3"/>
  <c r="P127" i="3" s="1"/>
  <c r="P126" i="3" s="1"/>
  <c r="AU96" i="1" s="1"/>
  <c r="P144" i="3"/>
  <c r="P157" i="3"/>
  <c r="P156" i="3"/>
  <c r="P126" i="4"/>
  <c r="P125" i="4"/>
  <c r="P136" i="4"/>
  <c r="P135" i="4"/>
  <c r="P124" i="5"/>
  <c r="P123" i="5"/>
  <c r="P122" i="5" s="1"/>
  <c r="AU98" i="1" s="1"/>
  <c r="T145" i="2"/>
  <c r="R166" i="2"/>
  <c r="T182" i="2"/>
  <c r="T190" i="2"/>
  <c r="P213" i="2"/>
  <c r="BK240" i="2"/>
  <c r="J240" i="2" s="1"/>
  <c r="J104" i="2" s="1"/>
  <c r="P275" i="2"/>
  <c r="T280" i="2"/>
  <c r="T352" i="2"/>
  <c r="T360" i="2"/>
  <c r="T371" i="2"/>
  <c r="R397" i="2"/>
  <c r="R448" i="2"/>
  <c r="P461" i="2"/>
  <c r="P479" i="2"/>
  <c r="P496" i="2"/>
  <c r="P501" i="2"/>
  <c r="P511" i="2"/>
  <c r="P522" i="2"/>
  <c r="T555" i="2"/>
  <c r="T554" i="2" s="1"/>
  <c r="T128" i="3"/>
  <c r="T127" i="3" s="1"/>
  <c r="T126" i="3" s="1"/>
  <c r="T144" i="3"/>
  <c r="BK157" i="3"/>
  <c r="J157" i="3" s="1"/>
  <c r="J102" i="3" s="1"/>
  <c r="T126" i="4"/>
  <c r="T125" i="4"/>
  <c r="T124" i="4" s="1"/>
  <c r="BK136" i="4"/>
  <c r="J136" i="4" s="1"/>
  <c r="J100" i="4" s="1"/>
  <c r="R124" i="5"/>
  <c r="R123" i="5"/>
  <c r="R122" i="5" s="1"/>
  <c r="BK145" i="2"/>
  <c r="J145" i="2" s="1"/>
  <c r="J96" i="2" s="1"/>
  <c r="BK166" i="2"/>
  <c r="J166" i="2"/>
  <c r="J97" i="2" s="1"/>
  <c r="BK182" i="2"/>
  <c r="J182" i="2" s="1"/>
  <c r="J98" i="2" s="1"/>
  <c r="P190" i="2"/>
  <c r="T213" i="2"/>
  <c r="P240" i="2"/>
  <c r="BK275" i="2"/>
  <c r="J275" i="2" s="1"/>
  <c r="J105" i="2" s="1"/>
  <c r="P280" i="2"/>
  <c r="BK352" i="2"/>
  <c r="J352" i="2" s="1"/>
  <c r="J107" i="2" s="1"/>
  <c r="P360" i="2"/>
  <c r="BK371" i="2"/>
  <c r="J371" i="2" s="1"/>
  <c r="J109" i="2" s="1"/>
  <c r="P397" i="2"/>
  <c r="P448" i="2"/>
  <c r="BK461" i="2"/>
  <c r="J461" i="2"/>
  <c r="J112" i="2" s="1"/>
  <c r="BK479" i="2"/>
  <c r="J479" i="2" s="1"/>
  <c r="J113" i="2" s="1"/>
  <c r="BK496" i="2"/>
  <c r="J496" i="2"/>
  <c r="J114" i="2" s="1"/>
  <c r="BK501" i="2"/>
  <c r="J501" i="2" s="1"/>
  <c r="J115" i="2" s="1"/>
  <c r="BK511" i="2"/>
  <c r="J511" i="2"/>
  <c r="J116" i="2" s="1"/>
  <c r="BK522" i="2"/>
  <c r="J522" i="2" s="1"/>
  <c r="J117" i="2" s="1"/>
  <c r="BK555" i="2"/>
  <c r="J555" i="2"/>
  <c r="J121" i="2" s="1"/>
  <c r="BK128" i="3"/>
  <c r="J128" i="3" s="1"/>
  <c r="J98" i="3" s="1"/>
  <c r="BK144" i="3"/>
  <c r="J144" i="3"/>
  <c r="J100" i="3" s="1"/>
  <c r="R157" i="3"/>
  <c r="R156" i="3" s="1"/>
  <c r="BK126" i="4"/>
  <c r="BK125" i="4" s="1"/>
  <c r="J125" i="4" s="1"/>
  <c r="J97" i="4" s="1"/>
  <c r="R136" i="4"/>
  <c r="R135" i="4" s="1"/>
  <c r="T124" i="5"/>
  <c r="T123" i="5" s="1"/>
  <c r="T122" i="5" s="1"/>
  <c r="BK210" i="2"/>
  <c r="J210" i="2"/>
  <c r="J100" i="2" s="1"/>
  <c r="BK237" i="2"/>
  <c r="J237" i="2" s="1"/>
  <c r="J102" i="2" s="1"/>
  <c r="BK552" i="2"/>
  <c r="J552" i="2"/>
  <c r="J119" i="2" s="1"/>
  <c r="BK141" i="3"/>
  <c r="J141" i="3" s="1"/>
  <c r="J99" i="3" s="1"/>
  <c r="J92" i="5"/>
  <c r="BF125" i="5"/>
  <c r="BF127" i="5"/>
  <c r="BF130" i="5"/>
  <c r="BF133" i="5"/>
  <c r="BF128" i="5"/>
  <c r="E112" i="5"/>
  <c r="J116" i="5"/>
  <c r="BF131" i="5"/>
  <c r="BF126" i="5"/>
  <c r="BF129" i="5"/>
  <c r="BF132" i="5"/>
  <c r="BF134" i="5"/>
  <c r="J92" i="4"/>
  <c r="E114" i="4"/>
  <c r="BF131" i="4"/>
  <c r="BF139" i="4"/>
  <c r="BF140" i="4"/>
  <c r="BF141" i="4"/>
  <c r="BF147" i="4"/>
  <c r="BF148" i="4"/>
  <c r="J89" i="4"/>
  <c r="BF127" i="4"/>
  <c r="BF129" i="4"/>
  <c r="BF138" i="4"/>
  <c r="BF145" i="4"/>
  <c r="BF149" i="4"/>
  <c r="BK156" i="3"/>
  <c r="J156" i="3" s="1"/>
  <c r="J101" i="3" s="1"/>
  <c r="BF133" i="4"/>
  <c r="BF143" i="4"/>
  <c r="BF144" i="4"/>
  <c r="BF150" i="4"/>
  <c r="BF151" i="4"/>
  <c r="BF137" i="4"/>
  <c r="BF142" i="4"/>
  <c r="BF146" i="4"/>
  <c r="J120" i="3"/>
  <c r="BF135" i="3"/>
  <c r="BF137" i="3"/>
  <c r="BF147" i="3"/>
  <c r="BF149" i="3"/>
  <c r="BF152" i="3"/>
  <c r="BF159" i="3"/>
  <c r="E85" i="3"/>
  <c r="BF133" i="3"/>
  <c r="BF139" i="3"/>
  <c r="BF148" i="3"/>
  <c r="BF151" i="3"/>
  <c r="BF154" i="3"/>
  <c r="BF160" i="3"/>
  <c r="BF158" i="3"/>
  <c r="BF161" i="3"/>
  <c r="J92" i="3"/>
  <c r="BF129" i="3"/>
  <c r="BF142" i="3"/>
  <c r="BF145" i="3"/>
  <c r="BF146" i="3"/>
  <c r="BF150" i="3"/>
  <c r="BF153" i="3"/>
  <c r="BF155" i="3"/>
  <c r="BF162" i="3"/>
  <c r="BF152" i="2"/>
  <c r="BF153" i="2"/>
  <c r="BF159" i="2"/>
  <c r="BF180" i="2"/>
  <c r="BF183" i="2"/>
  <c r="BF193" i="2"/>
  <c r="BF198" i="2"/>
  <c r="BF243" i="2"/>
  <c r="BF245" i="2"/>
  <c r="BF247" i="2"/>
  <c r="BF255" i="2"/>
  <c r="BF329" i="2"/>
  <c r="BF331" i="2"/>
  <c r="BF347" i="2"/>
  <c r="BF356" i="2"/>
  <c r="BF364" i="2"/>
  <c r="BF369" i="2"/>
  <c r="BF381" i="2"/>
  <c r="BF384" i="2"/>
  <c r="BF385" i="2"/>
  <c r="BF388" i="2"/>
  <c r="BF389" i="2"/>
  <c r="BF391" i="2"/>
  <c r="BF393" i="2"/>
  <c r="BF394" i="2"/>
  <c r="BF400" i="2"/>
  <c r="BF403" i="2"/>
  <c r="BF412" i="2"/>
  <c r="BF423" i="2"/>
  <c r="BF428" i="2"/>
  <c r="BF437" i="2"/>
  <c r="BF460" i="2"/>
  <c r="BF469" i="2"/>
  <c r="BF470" i="2"/>
  <c r="BF480" i="2"/>
  <c r="BF481" i="2"/>
  <c r="BF486" i="2"/>
  <c r="BF487" i="2"/>
  <c r="BF510" i="2"/>
  <c r="BF553" i="2"/>
  <c r="BF569" i="2"/>
  <c r="BF581" i="2"/>
  <c r="BF591" i="2"/>
  <c r="BF594" i="2"/>
  <c r="BF598" i="2"/>
  <c r="BF607" i="2"/>
  <c r="BF608" i="2"/>
  <c r="BF611" i="2"/>
  <c r="J87" i="2"/>
  <c r="J90" i="2"/>
  <c r="BF148" i="2"/>
  <c r="BF169" i="2"/>
  <c r="BF171" i="2"/>
  <c r="BF185" i="2"/>
  <c r="BF196" i="2"/>
  <c r="BF200" i="2"/>
  <c r="BF207" i="2"/>
  <c r="BF209" i="2"/>
  <c r="BF223" i="2"/>
  <c r="BF235" i="2"/>
  <c r="BF238" i="2"/>
  <c r="BF241" i="2"/>
  <c r="BF259" i="2"/>
  <c r="BF261" i="2"/>
  <c r="BF300" i="2"/>
  <c r="BF307" i="2"/>
  <c r="BF320" i="2"/>
  <c r="BF333" i="2"/>
  <c r="BF338" i="2"/>
  <c r="BF340" i="2"/>
  <c r="BF342" i="2"/>
  <c r="BF344" i="2"/>
  <c r="BF349" i="2"/>
  <c r="BF351" i="2"/>
  <c r="BF358" i="2"/>
  <c r="BF361" i="2"/>
  <c r="BF363" i="2"/>
  <c r="BF365" i="2"/>
  <c r="BF373" i="2"/>
  <c r="BF375" i="2"/>
  <c r="BF382" i="2"/>
  <c r="BF512" i="2"/>
  <c r="BF523" i="2"/>
  <c r="BF533" i="2"/>
  <c r="BF557" i="2"/>
  <c r="BF558" i="2"/>
  <c r="BF560" i="2"/>
  <c r="BF564" i="2"/>
  <c r="BF565" i="2"/>
  <c r="BF566" i="2"/>
  <c r="BF570" i="2"/>
  <c r="BF572" i="2"/>
  <c r="BF576" i="2"/>
  <c r="BF578" i="2"/>
  <c r="BF579" i="2"/>
  <c r="BF580" i="2"/>
  <c r="BF583" i="2"/>
  <c r="BF599" i="2"/>
  <c r="BF601" i="2"/>
  <c r="BF605" i="2"/>
  <c r="BF609" i="2"/>
  <c r="BF610" i="2"/>
  <c r="BF164" i="2"/>
  <c r="BF167" i="2"/>
  <c r="BF173" i="2"/>
  <c r="BF175" i="2"/>
  <c r="BF177" i="2"/>
  <c r="BF187" i="2"/>
  <c r="BF188" i="2"/>
  <c r="BF195" i="2"/>
  <c r="BF197" i="2"/>
  <c r="BF201" i="2"/>
  <c r="BF203" i="2"/>
  <c r="BF211" i="2"/>
  <c r="BF214" i="2"/>
  <c r="BF225" i="2"/>
  <c r="BF229" i="2"/>
  <c r="BF231" i="2"/>
  <c r="BF233" i="2"/>
  <c r="BF251" i="2"/>
  <c r="BF257" i="2"/>
  <c r="BF266" i="2"/>
  <c r="BF268" i="2"/>
  <c r="BF276" i="2"/>
  <c r="BF278" i="2"/>
  <c r="BF281" i="2"/>
  <c r="BF309" i="2"/>
  <c r="BF315" i="2"/>
  <c r="BF325" i="2"/>
  <c r="BF353" i="2"/>
  <c r="BF354" i="2"/>
  <c r="BF357" i="2"/>
  <c r="BF359" i="2"/>
  <c r="BF366" i="2"/>
  <c r="BF370" i="2"/>
  <c r="BF374" i="2"/>
  <c r="BF378" i="2"/>
  <c r="BF379" i="2"/>
  <c r="BF383" i="2"/>
  <c r="BF387" i="2"/>
  <c r="BF390" i="2"/>
  <c r="BF392" i="2"/>
  <c r="BF395" i="2"/>
  <c r="BF396" i="2"/>
  <c r="BF409" i="2"/>
  <c r="BF413" i="2"/>
  <c r="BF417" i="2"/>
  <c r="BF422" i="2"/>
  <c r="BF432" i="2"/>
  <c r="BF441" i="2"/>
  <c r="BF449" i="2"/>
  <c r="BF455" i="2"/>
  <c r="BF459" i="2"/>
  <c r="BF472" i="2"/>
  <c r="BF476" i="2"/>
  <c r="BF478" i="2"/>
  <c r="BF484" i="2"/>
  <c r="BF490" i="2"/>
  <c r="BF491" i="2"/>
  <c r="BF493" i="2"/>
  <c r="BF499" i="2"/>
  <c r="BF500" i="2"/>
  <c r="BF502" i="2"/>
  <c r="BF508" i="2"/>
  <c r="BF521" i="2"/>
  <c r="BF529" i="2"/>
  <c r="BF537" i="2"/>
  <c r="BF562" i="2"/>
  <c r="BF563" i="2"/>
  <c r="BF568" i="2"/>
  <c r="BF593" i="2"/>
  <c r="BF596" i="2"/>
  <c r="BF597" i="2"/>
  <c r="BF603" i="2"/>
  <c r="BF606" i="2"/>
  <c r="BF146" i="2"/>
  <c r="BF150" i="2"/>
  <c r="BF157" i="2"/>
  <c r="BF161" i="2"/>
  <c r="BF163" i="2"/>
  <c r="BF178" i="2"/>
  <c r="BF191" i="2"/>
  <c r="BF205" i="2"/>
  <c r="BF221" i="2"/>
  <c r="BF249" i="2"/>
  <c r="BF253" i="2"/>
  <c r="BF273" i="2"/>
  <c r="BF298" i="2"/>
  <c r="BF335" i="2"/>
  <c r="BF336" i="2"/>
  <c r="BF355" i="2"/>
  <c r="BF362" i="2"/>
  <c r="BF367" i="2"/>
  <c r="BF368" i="2"/>
  <c r="BF372" i="2"/>
  <c r="BF376" i="2"/>
  <c r="BF377" i="2"/>
  <c r="BF380" i="2"/>
  <c r="BF386" i="2"/>
  <c r="BF398" i="2"/>
  <c r="BF425" i="2"/>
  <c r="BF430" i="2"/>
  <c r="BF431" i="2"/>
  <c r="BF434" i="2"/>
  <c r="BF446" i="2"/>
  <c r="BF447" i="2"/>
  <c r="BF453" i="2"/>
  <c r="BF462" i="2"/>
  <c r="BF464" i="2"/>
  <c r="BF466" i="2"/>
  <c r="BF467" i="2"/>
  <c r="BF468" i="2"/>
  <c r="BF473" i="2"/>
  <c r="BF474" i="2"/>
  <c r="BF482" i="2"/>
  <c r="BF489" i="2"/>
  <c r="BF492" i="2"/>
  <c r="BF494" i="2"/>
  <c r="BF495" i="2"/>
  <c r="BF497" i="2"/>
  <c r="BF519" i="2"/>
  <c r="BF531" i="2"/>
  <c r="BF556" i="2"/>
  <c r="BF559" i="2"/>
  <c r="BF561" i="2"/>
  <c r="BF567" i="2"/>
  <c r="BF571" i="2"/>
  <c r="BF573" i="2"/>
  <c r="BF574" i="2"/>
  <c r="BF575" i="2"/>
  <c r="BF577" i="2"/>
  <c r="BF584" i="2"/>
  <c r="BF586" i="2"/>
  <c r="BF587" i="2"/>
  <c r="BF588" i="2"/>
  <c r="BF589" i="2"/>
  <c r="BF590" i="2"/>
  <c r="BF592" i="2"/>
  <c r="BF595" i="2"/>
  <c r="BF604" i="2"/>
  <c r="F36" i="2"/>
  <c r="BC95" i="1" s="1"/>
  <c r="F37" i="3"/>
  <c r="BB96" i="1" s="1"/>
  <c r="F38" i="3"/>
  <c r="BC96" i="1" s="1"/>
  <c r="F39" i="3"/>
  <c r="BD96" i="1" s="1"/>
  <c r="F38" i="4"/>
  <c r="BC97" i="1" s="1"/>
  <c r="F39" i="4"/>
  <c r="BD97" i="1" s="1"/>
  <c r="F39" i="5"/>
  <c r="BD98" i="1" s="1"/>
  <c r="F37" i="5"/>
  <c r="BB98" i="1" s="1"/>
  <c r="F37" i="2"/>
  <c r="BD95" i="1" s="1"/>
  <c r="F33" i="2"/>
  <c r="AZ95" i="1" s="1"/>
  <c r="J35" i="3"/>
  <c r="AV96" i="1" s="1"/>
  <c r="F35" i="3"/>
  <c r="AZ96" i="1" s="1"/>
  <c r="F35" i="4"/>
  <c r="AZ97" i="1" s="1"/>
  <c r="F37" i="4"/>
  <c r="BB97" i="1" s="1"/>
  <c r="J35" i="4"/>
  <c r="AV97" i="1" s="1"/>
  <c r="J35" i="5"/>
  <c r="AV98" i="1" s="1"/>
  <c r="F35" i="5"/>
  <c r="AZ98" i="1" s="1"/>
  <c r="F38" i="5"/>
  <c r="BC98" i="1" s="1"/>
  <c r="J33" i="2"/>
  <c r="AV95" i="1" s="1"/>
  <c r="F35" i="2"/>
  <c r="BB95" i="1" s="1"/>
  <c r="J126" i="4" l="1"/>
  <c r="J98" i="4" s="1"/>
  <c r="R126" i="3"/>
  <c r="T239" i="2"/>
  <c r="T144" i="2"/>
  <c r="T143" i="2" s="1"/>
  <c r="R239" i="2"/>
  <c r="R144" i="2"/>
  <c r="R143" i="2"/>
  <c r="R124" i="4"/>
  <c r="P239" i="2"/>
  <c r="P124" i="4"/>
  <c r="AU97" i="1"/>
  <c r="P144" i="2"/>
  <c r="P143" i="2"/>
  <c r="AU95" i="1"/>
  <c r="J124" i="5"/>
  <c r="J98" i="5" s="1"/>
  <c r="BK239" i="2"/>
  <c r="J239" i="2"/>
  <c r="J103" i="2"/>
  <c r="BK144" i="2"/>
  <c r="J144" i="2"/>
  <c r="J95" i="2"/>
  <c r="BK554" i="2"/>
  <c r="J554" i="2" s="1"/>
  <c r="J120" i="2" s="1"/>
  <c r="BK127" i="3"/>
  <c r="J127" i="3"/>
  <c r="J97" i="3" s="1"/>
  <c r="BK122" i="5"/>
  <c r="J122" i="5"/>
  <c r="J96" i="5"/>
  <c r="BK135" i="4"/>
  <c r="J135" i="4"/>
  <c r="J99" i="4"/>
  <c r="BK126" i="3"/>
  <c r="J126" i="3" s="1"/>
  <c r="J96" i="3" s="1"/>
  <c r="J30" i="3" s="1"/>
  <c r="J32" i="3" s="1"/>
  <c r="AG96" i="1" s="1"/>
  <c r="F34" i="2"/>
  <c r="BA95" i="1" s="1"/>
  <c r="F36" i="3"/>
  <c r="BA96" i="1" s="1"/>
  <c r="F36" i="4"/>
  <c r="BA97" i="1" s="1"/>
  <c r="J36" i="5"/>
  <c r="AW98" i="1" s="1"/>
  <c r="AT98" i="1" s="1"/>
  <c r="BC94" i="1"/>
  <c r="W35" i="1"/>
  <c r="BB94" i="1"/>
  <c r="W34" i="1"/>
  <c r="J34" i="2"/>
  <c r="AW95" i="1" s="1"/>
  <c r="AT95" i="1" s="1"/>
  <c r="J103" i="5"/>
  <c r="J36" i="3"/>
  <c r="AW96" i="1" s="1"/>
  <c r="AT96" i="1" s="1"/>
  <c r="J36" i="4"/>
  <c r="AW97" i="1" s="1"/>
  <c r="AT97" i="1" s="1"/>
  <c r="BD94" i="1"/>
  <c r="W36" i="1" s="1"/>
  <c r="F36" i="5"/>
  <c r="BA98" i="1"/>
  <c r="AZ94" i="1"/>
  <c r="AV94" i="1" s="1"/>
  <c r="AK32" i="1" s="1"/>
  <c r="BK143" i="2" l="1"/>
  <c r="J143" i="2"/>
  <c r="J94" i="2"/>
  <c r="J28" i="2"/>
  <c r="BK124" i="4"/>
  <c r="J124" i="4"/>
  <c r="J96" i="4"/>
  <c r="J30" i="4"/>
  <c r="J32" i="4" s="1"/>
  <c r="AG97" i="1" s="1"/>
  <c r="J30" i="5"/>
  <c r="AN96" i="1"/>
  <c r="J41" i="3"/>
  <c r="AU94" i="1"/>
  <c r="J32" i="5"/>
  <c r="AG98" i="1"/>
  <c r="J107" i="3"/>
  <c r="AX94" i="1"/>
  <c r="W32" i="1"/>
  <c r="J30" i="2"/>
  <c r="AG95" i="1" s="1"/>
  <c r="AN95" i="1" s="1"/>
  <c r="AY94" i="1"/>
  <c r="BA94" i="1"/>
  <c r="W33" i="1" s="1"/>
  <c r="J39" i="2" l="1"/>
  <c r="J41" i="4"/>
  <c r="J41" i="5"/>
  <c r="AN98" i="1"/>
  <c r="AN97" i="1"/>
  <c r="J126" i="2"/>
  <c r="AG94" i="1"/>
  <c r="AK26" i="1"/>
  <c r="AK29" i="1" s="1"/>
  <c r="AK38" i="1" s="1"/>
  <c r="J105" i="4"/>
  <c r="AW94" i="1"/>
  <c r="AK33" i="1"/>
  <c r="AG102" i="1" l="1"/>
  <c r="AT94" i="1"/>
  <c r="AN94" i="1"/>
  <c r="AN102" i="1"/>
</calcChain>
</file>

<file path=xl/sharedStrings.xml><?xml version="1.0" encoding="utf-8"?>
<sst xmlns="http://schemas.openxmlformats.org/spreadsheetml/2006/main" count="6881" uniqueCount="1438">
  <si>
    <t>Export Komplet</t>
  </si>
  <si>
    <t/>
  </si>
  <si>
    <t>2.0</t>
  </si>
  <si>
    <t>False</t>
  </si>
  <si>
    <t>{2dac7def-fc3b-4727-b8cb-bc2bec97dea1}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</si>
  <si>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</si>
  <si>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</si>
  <si>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</si>
  <si>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</si>
  <si>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</si>
  <si>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0,001</t>
  </si>
  <si>
    <t>Kód:</t>
  </si>
  <si>
    <t>2024_DH_03</t>
  </si>
  <si>
    <t>Stavba:</t>
  </si>
  <si>
    <t>PSBU - Podbanské, Rekreačný objekt</t>
  </si>
  <si>
    <t>JKSO:</t>
  </si>
  <si>
    <t>KS:</t>
  </si>
  <si>
    <t>Miesto:</t>
  </si>
  <si>
    <t>Pribylina</t>
  </si>
  <si>
    <t>Dátum:</t>
  </si>
  <si>
    <t>1. 3. 2024</t>
  </si>
  <si>
    <t>Objednávateľ:</t>
  </si>
  <si>
    <t>IČO:</t>
  </si>
  <si>
    <t>PSBU</t>
  </si>
  <si>
    <t>IČ DPH:</t>
  </si>
  <si>
    <t>Zhotoviteľ:</t>
  </si>
  <si>
    <t>Na základe výberového konania</t>
  </si>
  <si>
    <t>Projektant:</t>
  </si>
  <si>
    <t>Mgr. Art. Matej BLAŽEK</t>
  </si>
  <si>
    <t>True</t>
  </si>
  <si>
    <t>Spracovateľ:</t>
  </si>
  <si>
    <t xml:space="preserve"> </t>
  </si>
  <si>
    <t>Poznámka:</t>
  </si>
  <si>
    <t>Náklady z rozpočtov</t>
  </si>
  <si>
    <t>Ostatné náklady zo súhrnného listu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</si>
  <si>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</si>
  <si>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</si>
  <si>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</si>
  <si>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</si>
  <si>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</si>
  <si>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</si>
  <si>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</si>
  <si>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</si>
  <si>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</si>
  <si>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</si>
  <si>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</si>
  <si>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</si>
  <si>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</si>
  <si>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</si>
  <si>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</si>
  <si>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</si>
  <si>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</si>
  <si>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</si>
  <si>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</si>
  <si>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</si>
  <si>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</si>
  <si>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</si>
  <si>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</si>
  <si>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</si>
  <si>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</si>
  <si>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</si>
  <si>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</si>
  <si>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</si>
  <si>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</si>
  <si>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</si>
  <si>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</si>
  <si>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</si>
  <si>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</si>
  <si>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</si>
  <si>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</si>
  <si>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</si>
  <si>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</si>
  <si>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</si>
  <si>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</si>
  <si>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</si>
  <si>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</si>
  <si>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</si>
  <si>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</si>
  <si>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</si>
  <si>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</si>
  <si>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</si>
  <si>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</si>
  <si>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2024_DH_03.1</t>
  </si>
  <si>
    <t>Vonkajší vodovod a kanalizácia</t>
  </si>
  <si>
    <t>{229b92ef-a561-41c4-b04a-45834d8de601}</t>
  </si>
  <si>
    <t>2024_DH_03.2</t>
  </si>
  <si>
    <t>Elektrická prípojka</t>
  </si>
  <si>
    <t>{52f1929e-5698-4f52-a598-c29da5862bd4}</t>
  </si>
  <si>
    <t>2024_DH_03.3</t>
  </si>
  <si>
    <t>Interiér</t>
  </si>
  <si>
    <t>{fbe858fa-05de-49db-abc4-7c594291975e}</t>
  </si>
  <si>
    <t>2) Ostatné náklady zo súhrnného listu</t>
  </si>
  <si>
    <t>Percent. zadanie_x000D_
[% nákladov rozpočtu]</t>
  </si>
  <si>
    <t>Zaradenie nákladov</t>
  </si>
  <si>
    <t>Celkové náklady za stavbu 1) + 2)</t>
  </si>
  <si>
    <t>KRYCÍ LIST ROZPOČTU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</si>
  <si>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</si>
  <si>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</si>
  <si>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</si>
  <si>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</si>
  <si>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</si>
  <si>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</si>
  <si>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</si>
  <si>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</si>
  <si>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</si>
  <si>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</si>
  <si>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3 - Zvislé a kompletné konštrukcie</t>
  </si>
  <si>
    <t xml:space="preserve">    4 - Vodorovné konštrukcie</t>
  </si>
  <si>
    <t xml:space="preserve">    5 - Komunikácie</t>
  </si>
  <si>
    <t xml:space="preserve">    6 - Úpravy povrchov, podlahy, osadenie</t>
  </si>
  <si>
    <t xml:space="preserve">    99 - Presun hmôt HSV</t>
  </si>
  <si>
    <t>PSV - Práce a dodávky PSV</t>
  </si>
  <si>
    <t xml:space="preserve">    711 - Izolácie proti vode a vlhkosti</t>
  </si>
  <si>
    <t xml:space="preserve">    712 - Izolácie striech, povlakové krytiny</t>
  </si>
  <si>
    <t xml:space="preserve">    713 - Izolácie tepelné</t>
  </si>
  <si>
    <t xml:space="preserve">    721 - Zdravotechnika - vnútorná kanalizácia</t>
  </si>
  <si>
    <t xml:space="preserve">    722 - Zdravotechnika - vnútorný vodovod</t>
  </si>
  <si>
    <t xml:space="preserve">    725 - Zdravotechnika - zariaďovacie predmety</t>
  </si>
  <si>
    <t xml:space="preserve">    762 - Konštrukcie tesárske</t>
  </si>
  <si>
    <t xml:space="preserve">    763 - Konštrukcie - drevostavby</t>
  </si>
  <si>
    <t xml:space="preserve">    764 - Konštrukcie klampiarske</t>
  </si>
  <si>
    <t xml:space="preserve">    766 - Konštrukcie stolárske</t>
  </si>
  <si>
    <t xml:space="preserve">    767 - Konštrukcie doplnkové kovové</t>
  </si>
  <si>
    <t xml:space="preserve">    771 - Podlahy z dlaždíc</t>
  </si>
  <si>
    <t xml:space="preserve">    775 - Podlahy vlysové a parketové</t>
  </si>
  <si>
    <t xml:space="preserve">    781 - Obklady</t>
  </si>
  <si>
    <t xml:space="preserve">    783 - Nátery</t>
  </si>
  <si>
    <t xml:space="preserve">    784 - Maľby</t>
  </si>
  <si>
    <t>M - Práce a dodávky M</t>
  </si>
  <si>
    <t xml:space="preserve">    21-M - Elektromontáže</t>
  </si>
  <si>
    <t>2) Ostatné náklady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</si>
  <si>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</si>
  <si>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</si>
  <si>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</si>
  <si>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</si>
  <si>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</si>
  <si>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</si>
  <si>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</si>
  <si>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</si>
  <si>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</si>
  <si>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</si>
  <si>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</si>
  <si>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</si>
  <si>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</si>
  <si>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</si>
  <si>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</si>
  <si>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</si>
  <si>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</si>
  <si>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131301102.S</t>
  </si>
  <si>
    <t>Výkop nezapaženej jamy v hornine 4, nad 100 do 1000 m3</t>
  </si>
  <si>
    <t>m3</t>
  </si>
  <si>
    <t>4</t>
  </si>
  <si>
    <t>2</t>
  </si>
  <si>
    <t>-1409476551</t>
  </si>
  <si>
    <t>VV</t>
  </si>
  <si>
    <t>6,5*10*3,3+(6,5+10)*2*3,3*3,3/2</t>
  </si>
  <si>
    <t>132301101.S</t>
  </si>
  <si>
    <t>Výkop ryhy do šírky 600 mm v horn.4 do 100 m3</t>
  </si>
  <si>
    <t>-413382999</t>
  </si>
  <si>
    <t>"zákl. pás" (10+6,5)*2*0,45*1</t>
  </si>
  <si>
    <t>3</t>
  </si>
  <si>
    <t>162201102.S</t>
  </si>
  <si>
    <t>Vodorovné premiestnenie výkopku z horniny 1-4 nad 20-50m</t>
  </si>
  <si>
    <t>275288266</t>
  </si>
  <si>
    <t>394,185+14,85</t>
  </si>
  <si>
    <t>7</t>
  </si>
  <si>
    <t>-1062778501</t>
  </si>
  <si>
    <t>162301101.S</t>
  </si>
  <si>
    <t>Vodorovné premiestnenie výkopku po spevnenej ceste z horniny tr.1-4, do 100 m3 na vzdialenosť do 500 m</t>
  </si>
  <si>
    <t>49603153</t>
  </si>
  <si>
    <t>6,5*10*3,3</t>
  </si>
  <si>
    <t>14,85</t>
  </si>
  <si>
    <t>Súčet</t>
  </si>
  <si>
    <t>6</t>
  </si>
  <si>
    <t>167101102.S</t>
  </si>
  <si>
    <t>Nakladanie neuľahnutého výkopku z hornín tr.1-4 nad 100 do 1000 m3</t>
  </si>
  <si>
    <t>994109944</t>
  </si>
  <si>
    <t>(6,5+10)*2*3,3*3,3/2</t>
  </si>
  <si>
    <t>5</t>
  </si>
  <si>
    <t>171101103.S</t>
  </si>
  <si>
    <t>Uloženie sypaniny do násypu  súdržnej horniny s mierou zhutnenia nad 96 do 100 % podľa Proctor-Standard</t>
  </si>
  <si>
    <t>2137132211</t>
  </si>
  <si>
    <t>256</t>
  </si>
  <si>
    <t>175101202.S</t>
  </si>
  <si>
    <t>Obsyp objektov sypaninou z vhodných hornín 1 až 4 s prehodením sypaniny</t>
  </si>
  <si>
    <t>-967531453</t>
  </si>
  <si>
    <t>"drenáž" (12*2+8*2)*0,8*0,5</t>
  </si>
  <si>
    <t>257</t>
  </si>
  <si>
    <t>180501111.S</t>
  </si>
  <si>
    <t>Spevnenie plôch mačinovaním plošným v rovine alebo na svahu do 1:5</t>
  </si>
  <si>
    <t>m2</t>
  </si>
  <si>
    <t>-1337415843</t>
  </si>
  <si>
    <t>258</t>
  </si>
  <si>
    <t>M</t>
  </si>
  <si>
    <t>8441</t>
  </si>
  <si>
    <t>Travex zatrávňovacia tvárnica zelená</t>
  </si>
  <si>
    <t>ks</t>
  </si>
  <si>
    <t>8</t>
  </si>
  <si>
    <t>1910754214</t>
  </si>
  <si>
    <t>60/(0,5*0,5)</t>
  </si>
  <si>
    <t>Zakladanie</t>
  </si>
  <si>
    <t>255</t>
  </si>
  <si>
    <t>212756111.S</t>
  </si>
  <si>
    <t>Trativody z flexodrenážnych rúr, DN 100</t>
  </si>
  <si>
    <t>m</t>
  </si>
  <si>
    <t>1668633912</t>
  </si>
  <si>
    <t>12*2+8*2</t>
  </si>
  <si>
    <t>38</t>
  </si>
  <si>
    <t>271533001.S</t>
  </si>
  <si>
    <t>Násyp pod základové konštrukcie so zhutnením z  kameniva hrubého drveného fr.32-63 mm</t>
  </si>
  <si>
    <t>-823371828</t>
  </si>
  <si>
    <t>5,5*9*0,2</t>
  </si>
  <si>
    <t>29</t>
  </si>
  <si>
    <t>273313521.S</t>
  </si>
  <si>
    <t>Betón základových dosiek, prostý tr. C 12/15</t>
  </si>
  <si>
    <t>177720036</t>
  </si>
  <si>
    <t>7*11*0,1</t>
  </si>
  <si>
    <t>9</t>
  </si>
  <si>
    <t>273321312.S</t>
  </si>
  <si>
    <t>Betón základových dosiek, železový (bez výstuže), tr. C 20/25</t>
  </si>
  <si>
    <t>-1654673122</t>
  </si>
  <si>
    <t>6,5*10*0,2</t>
  </si>
  <si>
    <t>10</t>
  </si>
  <si>
    <t>273351215.S</t>
  </si>
  <si>
    <t>Debnenie stien základových dosiek, zhotovenie-dielce</t>
  </si>
  <si>
    <t>137033853</t>
  </si>
  <si>
    <t>(6,5+10)*2*0,2</t>
  </si>
  <si>
    <t>11</t>
  </si>
  <si>
    <t>273351216.S</t>
  </si>
  <si>
    <t>Debnenie stien základových dosiek, odstránenie-dielce</t>
  </si>
  <si>
    <t>-1798749505</t>
  </si>
  <si>
    <t>14</t>
  </si>
  <si>
    <t>273362021.S</t>
  </si>
  <si>
    <t>Výstuž základových dosiek zo zvár. sietí KARI</t>
  </si>
  <si>
    <t>t</t>
  </si>
  <si>
    <t>97408654</t>
  </si>
  <si>
    <t>13*0,15</t>
  </si>
  <si>
    <t>12</t>
  </si>
  <si>
    <t>274313612.S</t>
  </si>
  <si>
    <t>Betón základových pásov, prostý tr. C 20/25</t>
  </si>
  <si>
    <t>2068310351</t>
  </si>
  <si>
    <t>(6,5+10)*2*0,45*1</t>
  </si>
  <si>
    <t>Zvislé a kompletné konštrukcie</t>
  </si>
  <si>
    <t>92</t>
  </si>
  <si>
    <t>311272041.S</t>
  </si>
  <si>
    <t>Murivo nosné (m3) z betónových debniacich tvárnic s betónovou výplňou C 16/20 hrúbky 300 mm</t>
  </si>
  <si>
    <t>2107915060</t>
  </si>
  <si>
    <t>(6,5+10)*2*0,3*2,7</t>
  </si>
  <si>
    <t>93</t>
  </si>
  <si>
    <t>311361825.S</t>
  </si>
  <si>
    <t>Výstuž pre murivo nosné z betónových debniacich tvárnic s betónovou výplňou z ocele B500 (10505)</t>
  </si>
  <si>
    <t>1455324186</t>
  </si>
  <si>
    <t>26,730*0,1</t>
  </si>
  <si>
    <t>94</t>
  </si>
  <si>
    <t>314275237</t>
  </si>
  <si>
    <t>Komínová zostava Schiedel UNI ADVANCED, s prefabrikovanou pätou, jednoprieduchová, DN 200/90° výšky 8 m</t>
  </si>
  <si>
    <t>súb.</t>
  </si>
  <si>
    <t>-85623192</t>
  </si>
  <si>
    <t>39</t>
  </si>
  <si>
    <t>342272031.S</t>
  </si>
  <si>
    <t>Priečky z pórobetónových tvárnic hladkých s objemovou hmotnosťou do 600 kg/m3 hrúbky 100 mm</t>
  </si>
  <si>
    <t>434224484</t>
  </si>
  <si>
    <t>"1PP" ((5,8+2*2)+(3,1*2+0,8))*2,7-0,7*2*3</t>
  </si>
  <si>
    <t>Vodorovné konštrukcie</t>
  </si>
  <si>
    <t>19</t>
  </si>
  <si>
    <t>411321414.S</t>
  </si>
  <si>
    <t>Betón stropov doskových a trámových,  železový tr. C 25/30</t>
  </si>
  <si>
    <t>-817467837</t>
  </si>
  <si>
    <t>6,5*10*0,15</t>
  </si>
  <si>
    <t>411351101.S</t>
  </si>
  <si>
    <t>Debnenie stropov doskových zhotovenie-dielce</t>
  </si>
  <si>
    <t>1693908299</t>
  </si>
  <si>
    <t>5,8*9,3</t>
  </si>
  <si>
    <t>21</t>
  </si>
  <si>
    <t>411351102.S</t>
  </si>
  <si>
    <t>Debnenie stropov doskových odstránenie-dielce</t>
  </si>
  <si>
    <t>251441359</t>
  </si>
  <si>
    <t>22</t>
  </si>
  <si>
    <t>411354173.S</t>
  </si>
  <si>
    <t>Podporná konštrukcia stropov výšky do 4 m pre zaťaženie do 12 kPa zhotovenie</t>
  </si>
  <si>
    <t>-1560735857</t>
  </si>
  <si>
    <t>23</t>
  </si>
  <si>
    <t>411354174.S</t>
  </si>
  <si>
    <t>Podporná konštrukcia stropov výšky do 4 m pre zaťaženie do 12 kPa odstránenie</t>
  </si>
  <si>
    <t>1811036784</t>
  </si>
  <si>
    <t>26</t>
  </si>
  <si>
    <t>411355381.S</t>
  </si>
  <si>
    <t>Montáž debnenia čela dosky (stužujúceho venca) svorkou uloženého na murovanej stene vrátane debniacej dosky</t>
  </si>
  <si>
    <t>675426753</t>
  </si>
  <si>
    <t>(6,5+10)*2*0,15</t>
  </si>
  <si>
    <t>27</t>
  </si>
  <si>
    <t>411355391.S</t>
  </si>
  <si>
    <t>Demontáž debnenia čela dosky (stužujúceho venca) svorkou uloženého na murovanej stene vrátane debniacej dosky</t>
  </si>
  <si>
    <t>1557773593</t>
  </si>
  <si>
    <t>24</t>
  </si>
  <si>
    <t>411361821.S</t>
  </si>
  <si>
    <t>Výstuž stropov doskových, trámových, vložkových,konzolových alebo balkónových, B500 (10505)</t>
  </si>
  <si>
    <t>-622717066</t>
  </si>
  <si>
    <t>9,75*0,15</t>
  </si>
  <si>
    <t>40</t>
  </si>
  <si>
    <t>430321315.S</t>
  </si>
  <si>
    <t>Schodiskové konštrukcie, betón železový tr. C 20/25</t>
  </si>
  <si>
    <t>-874830287</t>
  </si>
  <si>
    <t>4,1*0,15+(10*0,8*0,15+5*1*0,15)*0,33/2</t>
  </si>
  <si>
    <t>41</t>
  </si>
  <si>
    <t>430361821.S</t>
  </si>
  <si>
    <t>Výstuž schodiskových konštrukcií z betonárskej ocele B500 (10505)</t>
  </si>
  <si>
    <t>-2066658554</t>
  </si>
  <si>
    <t>0,937*0,1</t>
  </si>
  <si>
    <t>42</t>
  </si>
  <si>
    <t>431351125.S</t>
  </si>
  <si>
    <t>Debnenie do 4 m výšky - podest a podstupňových dosiek pôdorysne krivočiarych zhotovenie</t>
  </si>
  <si>
    <t>-1325458725</t>
  </si>
  <si>
    <t>4,1*0,8+10*0,8*0,15+5*1*0,15</t>
  </si>
  <si>
    <t>43</t>
  </si>
  <si>
    <t>431351126.S</t>
  </si>
  <si>
    <t>Debnenie do 4 m výšky - podest a podstupňových dosiek pôdorysne krivočiarych odstránenie</t>
  </si>
  <si>
    <t>-1533354068</t>
  </si>
  <si>
    <t>Komunikácie</t>
  </si>
  <si>
    <t>259</t>
  </si>
  <si>
    <t>564851111.S</t>
  </si>
  <si>
    <t>Podklad zo štrkodrviny s rozprestretím a zhutnením, po zhutnení hr. 150 mm</t>
  </si>
  <si>
    <t>1758444262</t>
  </si>
  <si>
    <t>"príjazdová cesta" 34*3</t>
  </si>
  <si>
    <t>Úpravy povrchov, podlahy, osadenie</t>
  </si>
  <si>
    <t>49</t>
  </si>
  <si>
    <t>611460112.S</t>
  </si>
  <si>
    <t>Príprava vnútorného podkladu stropov na betónové podklady kontaktným mostíkom</t>
  </si>
  <si>
    <t>1597262955</t>
  </si>
  <si>
    <t>"0.1 toaleta" 1,84</t>
  </si>
  <si>
    <t>"0.2 technická miestnosť " 4,64</t>
  </si>
  <si>
    <t>"0.3 sklad" 4,63</t>
  </si>
  <si>
    <t>"0.4 spoločenská miestnosť" 38,6</t>
  </si>
  <si>
    <t>"0.5 schodisko" 2,57</t>
  </si>
  <si>
    <t>45</t>
  </si>
  <si>
    <t>612460112.S</t>
  </si>
  <si>
    <t>Príprava vnútorného podkladu stien na betónové podklady kontaktným mostíkom</t>
  </si>
  <si>
    <t>-1148344325</t>
  </si>
  <si>
    <t>(6,5+10)*2*2,5</t>
  </si>
  <si>
    <t>46</t>
  </si>
  <si>
    <t>612460121.S</t>
  </si>
  <si>
    <t>Príprava vnútorného podkladu stien penetráciou základnou</t>
  </si>
  <si>
    <t>-99665473</t>
  </si>
  <si>
    <t>"priečky" 41,16</t>
  </si>
  <si>
    <t>48</t>
  </si>
  <si>
    <t>612460363.S</t>
  </si>
  <si>
    <t>Vnútorná omietka stien vápennocementová jednovrstvová, hr. 10 mm</t>
  </si>
  <si>
    <t>1492435458</t>
  </si>
  <si>
    <t>"ZB steny"(6,5+10)*2*2,5</t>
  </si>
  <si>
    <t>47</t>
  </si>
  <si>
    <t>612481119.S</t>
  </si>
  <si>
    <t>Potiahnutie vnútorných stien sklotextilnou mriežkou s celoplošným prilepením</t>
  </si>
  <si>
    <t>325697315</t>
  </si>
  <si>
    <t>101</t>
  </si>
  <si>
    <t>625250548.S</t>
  </si>
  <si>
    <t>Kontaktný zatepľovací systém soklovej alebo vodou namáhanej časti hr. 100 mm, skrutkovacie kotvy</t>
  </si>
  <si>
    <t>1499130283</t>
  </si>
  <si>
    <t>(10+6,5)*2*3,3</t>
  </si>
  <si>
    <t>100</t>
  </si>
  <si>
    <t>631312661.S</t>
  </si>
  <si>
    <t>Mazanina z betónu prostého (m3) tr. C 20/25 hr.nad 50 do 80 mm</t>
  </si>
  <si>
    <t>-1813492295</t>
  </si>
  <si>
    <t>(107,56+52,28)*0,06</t>
  </si>
  <si>
    <t>110</t>
  </si>
  <si>
    <t>632458624</t>
  </si>
  <si>
    <t>Cementová samonivelizačná stierka CEMIX Nivela POLYMER, ozn. 5520, triedy CT-C20-F6, hr. 5 mm</t>
  </si>
  <si>
    <t>161440936</t>
  </si>
  <si>
    <t>(107,56+52,28)</t>
  </si>
  <si>
    <t>99</t>
  </si>
  <si>
    <t>Presun hmôt HSV</t>
  </si>
  <si>
    <t>44</t>
  </si>
  <si>
    <t>998011001.S</t>
  </si>
  <si>
    <t>Presun hmôt pre budovy (801, 803, 812), zvislá konštr. z tehál, tvárnic, z kovu výšky do 6 m</t>
  </si>
  <si>
    <t>-1037640468</t>
  </si>
  <si>
    <t>PSV</t>
  </si>
  <si>
    <t>Práce a dodávky PSV</t>
  </si>
  <si>
    <t>711</t>
  </si>
  <si>
    <t>Izolácie proti vode a vlhkosti</t>
  </si>
  <si>
    <t>34</t>
  </si>
  <si>
    <t>711111001.S</t>
  </si>
  <si>
    <t>Zhotovenie izolácie proti zemnej vlhkosti vodorovná náterom penetračným za studena</t>
  </si>
  <si>
    <t>16</t>
  </si>
  <si>
    <t>-109465073</t>
  </si>
  <si>
    <t>68,25</t>
  </si>
  <si>
    <t>35</t>
  </si>
  <si>
    <t>246170000900.S</t>
  </si>
  <si>
    <t>Lak asfaltový penetračný</t>
  </si>
  <si>
    <t>32</t>
  </si>
  <si>
    <t>380180388</t>
  </si>
  <si>
    <t>68,25*0,0003 'Prepočítané koeficientom množstva</t>
  </si>
  <si>
    <t>36</t>
  </si>
  <si>
    <t>711112001.S</t>
  </si>
  <si>
    <t>Zhotovenie  izolácie proti zemnej vlhkosti zvislá penetračným náterom za studena</t>
  </si>
  <si>
    <t>630462524</t>
  </si>
  <si>
    <t>115,5</t>
  </si>
  <si>
    <t>37</t>
  </si>
  <si>
    <t>563285312</t>
  </si>
  <si>
    <t>115,5*0,00035 'Prepočítané koeficientom množstva</t>
  </si>
  <si>
    <t>102</t>
  </si>
  <si>
    <t>711132107.S</t>
  </si>
  <si>
    <t>Zhotovenie izolácie proti zemnej vlhkosti nopovou fóliou položenou voľne na ploche zvislej</t>
  </si>
  <si>
    <t>-1882998352</t>
  </si>
  <si>
    <t>108,9</t>
  </si>
  <si>
    <t>103</t>
  </si>
  <si>
    <t>283230002700.S</t>
  </si>
  <si>
    <t>Nopová HDPE fólia hrúbky 0,5 mm, výška nopu 8 mm, proti zemnej vlhkosti s radónovou ochranou, pre spodnú stavbu</t>
  </si>
  <si>
    <t>-1628934006</t>
  </si>
  <si>
    <t>108,9*1,15 'Prepočítané koeficientom množstva</t>
  </si>
  <si>
    <t>30</t>
  </si>
  <si>
    <t>711141559.S</t>
  </si>
  <si>
    <t>Zhotovenie  izolácie proti zemnej vlhkosti a tlakovej vode vodorovná NAIP pritavením</t>
  </si>
  <si>
    <t>-1337842408</t>
  </si>
  <si>
    <t>6,5*10,5</t>
  </si>
  <si>
    <t>31</t>
  </si>
  <si>
    <t>628310001000</t>
  </si>
  <si>
    <t>Pás asfaltový HYDROBIT V 60 S 35 pre spodné vrstvy hydroizolačných systémov, ICOPAL</t>
  </si>
  <si>
    <t>1220162877</t>
  </si>
  <si>
    <t>68,25*1,15 'Prepočítané koeficientom množstva</t>
  </si>
  <si>
    <t>711142559.S</t>
  </si>
  <si>
    <t>Zhotovenie  izolácie proti zemnej vlhkosti a tlakovej vode zvislá NAIP pritavením</t>
  </si>
  <si>
    <t>1005675004</t>
  </si>
  <si>
    <t>(6,5+10)*2*3,5</t>
  </si>
  <si>
    <t>33</t>
  </si>
  <si>
    <t>-868476157</t>
  </si>
  <si>
    <t>115,5*1,2 'Prepočítané koeficientom množstva</t>
  </si>
  <si>
    <t>209</t>
  </si>
  <si>
    <t>711210120.S</t>
  </si>
  <si>
    <t>Zhotovenie dvojnásobného izol. náteru pod keramické obklady v interiéri na ploche vodorovnej</t>
  </si>
  <si>
    <t>-605491812</t>
  </si>
  <si>
    <t xml:space="preserve">"1.3 kúpeľňa" 2,20 </t>
  </si>
  <si>
    <t xml:space="preserve">"2.4 kúpeľňa a toaleta" 2,26 </t>
  </si>
  <si>
    <t xml:space="preserve">"2.7 kúpeľňa a toaleta" 2,26 </t>
  </si>
  <si>
    <t>210</t>
  </si>
  <si>
    <t>245660000550.S</t>
  </si>
  <si>
    <t>Náter hydroizolačný tekutá vodonepriepustná membrána na báze živice</t>
  </si>
  <si>
    <t>kg</t>
  </si>
  <si>
    <t>89660207</t>
  </si>
  <si>
    <t>6,72*1,35 'Prepočítané koeficientom množstva</t>
  </si>
  <si>
    <t>211</t>
  </si>
  <si>
    <t>711210125.S</t>
  </si>
  <si>
    <t>Zhotovenie dvojnásobného izol. náteru pod keramické obklady v interiéri na ploche zvislej</t>
  </si>
  <si>
    <t>75751710</t>
  </si>
  <si>
    <t>"1.3 kúpeľňa" 6,2*0,3+3,4*2</t>
  </si>
  <si>
    <t>"2.4 kúpeľňa a toaleta" 6,5*0,3+2,6*2</t>
  </si>
  <si>
    <t>"2.7 kúpeľňa a toaleta" 6,5*0,3+2,6*2</t>
  </si>
  <si>
    <t>212</t>
  </si>
  <si>
    <t>-1920773271</t>
  </si>
  <si>
    <t>22,96*1,35 'Prepočítané koeficientom množstva</t>
  </si>
  <si>
    <t>712</t>
  </si>
  <si>
    <t>Izolácie striech, povlakové krytiny</t>
  </si>
  <si>
    <t>81</t>
  </si>
  <si>
    <t>712290030.S</t>
  </si>
  <si>
    <t>Zhotovenie parozábrany pre strechy šikmé nad 30°</t>
  </si>
  <si>
    <t>-1122276801</t>
  </si>
  <si>
    <t>104,16</t>
  </si>
  <si>
    <t>82</t>
  </si>
  <si>
    <t>283230005700</t>
  </si>
  <si>
    <t>Poistná hydroizolačná PES fólia DELTA-MAXX PLUS, šxl 1,5x50 m, energeticky úsporná membrána, s vodotesným a paropriepustným polyuretánovým povrstvením a dvoma integrovanými samolepiacimi okrajmi, DORKEN</t>
  </si>
  <si>
    <t>1472564452</t>
  </si>
  <si>
    <t>104,16*1,15 'Prepočítané koeficientom množstva</t>
  </si>
  <si>
    <t>713</t>
  </si>
  <si>
    <t>Izolácie tepelné</t>
  </si>
  <si>
    <t>98</t>
  </si>
  <si>
    <t>713121111.S</t>
  </si>
  <si>
    <t>Montáž tepelnej izolácie podláh minerálnou vlnou, kladená voľne v jednej vrstve</t>
  </si>
  <si>
    <t>-2001768348</t>
  </si>
  <si>
    <t>"1.1 vstupná chodba" 3,52</t>
  </si>
  <si>
    <t>"1.2 toaleta" 0,98</t>
  </si>
  <si>
    <t xml:space="preserve">"1.4 spoločenská miestnosť "19,22 </t>
  </si>
  <si>
    <t xml:space="preserve">"1.5 schodisko" 2,65 </t>
  </si>
  <si>
    <t xml:space="preserve">"1.6 kuchyňa s jedálňou "15,25 </t>
  </si>
  <si>
    <t xml:space="preserve">"1.7 izba I." 10,63 </t>
  </si>
  <si>
    <t>Medzisúčet</t>
  </si>
  <si>
    <t xml:space="preserve">"2.1 schodisko " 2,24 </t>
  </si>
  <si>
    <t xml:space="preserve">"2.2 šatník/herňa" 7,01 </t>
  </si>
  <si>
    <t xml:space="preserve">"2.3 izba II." 20,09 </t>
  </si>
  <si>
    <t xml:space="preserve">"2.6 izba III. "19,25 </t>
  </si>
  <si>
    <t>631440022100.S</t>
  </si>
  <si>
    <t>Doska z minerálnej vlny hr. 60 mm, izolácia vhodná pre ľahké aj ťažké plávajúce podlahy</t>
  </si>
  <si>
    <t>1716537036</t>
  </si>
  <si>
    <t>107,56*1,02 'Prepočítané koeficientom množstva</t>
  </si>
  <si>
    <t>96</t>
  </si>
  <si>
    <t>713122121.S</t>
  </si>
  <si>
    <t>Montáž tepelnej izolácie podláh polystyrénom, kladeným voľne v dvoch vrstvách</t>
  </si>
  <si>
    <t>-1908096196</t>
  </si>
  <si>
    <t>97</t>
  </si>
  <si>
    <t>283720010000.S</t>
  </si>
  <si>
    <t>Doska EPS hr. 100 mm, pevnosť v tlaku 200 kPa, na zateplenie podláh a plochých striech</t>
  </si>
  <si>
    <t>-1415264599</t>
  </si>
  <si>
    <t>52,28*2,04 'Prepočítané koeficientom množstva</t>
  </si>
  <si>
    <t>64</t>
  </si>
  <si>
    <t>713131121.S</t>
  </si>
  <si>
    <t>Montáž tepelnej izolácie stien minerálnou vlnou, s úpravou viazacím drôtom</t>
  </si>
  <si>
    <t>335325089</t>
  </si>
  <si>
    <t>"stena 200" (6,5+10)*2*4,55+10,6*2</t>
  </si>
  <si>
    <t>"odpočet otvory" (6*2,5+5,8*2,5+7,1*2+0,9*2,2*2+2,9*2,5+1,1*2,5)*-1</t>
  </si>
  <si>
    <t>"stena 100" (6,5+10)*2*4,55+10,6*2</t>
  </si>
  <si>
    <t>65</t>
  </si>
  <si>
    <t>631440042500.S</t>
  </si>
  <si>
    <t>Doska z minerálnej vlny hr. 200 mm, izolácia pre nezaťažené ľahké priečky, šikmé strechy, stropy, podhľady</t>
  </si>
  <si>
    <t>-243428583</t>
  </si>
  <si>
    <t>113,69*1,02 'Prepočítané koeficientom množstva</t>
  </si>
  <si>
    <t>66</t>
  </si>
  <si>
    <t>631440042000.S</t>
  </si>
  <si>
    <t>Doska z minerálnej vlny hr. 100 mm, izolácia pre nezaťažené ľahké priečky, šikmé strechy, stropy, podhľady</t>
  </si>
  <si>
    <t>1590068179</t>
  </si>
  <si>
    <t>89</t>
  </si>
  <si>
    <t>713131143.S</t>
  </si>
  <si>
    <t>Montáž parotesnej fólie na steny</t>
  </si>
  <si>
    <t>26009195</t>
  </si>
  <si>
    <t>"steny"115,964</t>
  </si>
  <si>
    <t>"stropy" 94,86</t>
  </si>
  <si>
    <t>90</t>
  </si>
  <si>
    <t>283230006700</t>
  </si>
  <si>
    <t>Parotesné zábrany DELTA-REFLEX, š. 1,5 m, hliníková vrstva uložená medzi vysoko transparentnou PES fóliou a PE fóliou s vystužujúcou mriežkou (180g/m2), DORKEN</t>
  </si>
  <si>
    <t>-1330155505</t>
  </si>
  <si>
    <t>210,824*1,15 'Prepočítané koeficientom množstva</t>
  </si>
  <si>
    <t>87</t>
  </si>
  <si>
    <t>713131144.S</t>
  </si>
  <si>
    <t>Montáž paropriepustnej fólie na steny</t>
  </si>
  <si>
    <t>-526453702</t>
  </si>
  <si>
    <t>115,964</t>
  </si>
  <si>
    <t>88</t>
  </si>
  <si>
    <t>283230012200</t>
  </si>
  <si>
    <t>Fasádna TPES fólia DELTA - FASSADE 20 PLUS UV, samolepiaci okraj , difúzne otvorená fólia, UV stabilná, hmotnosť 210 g/m2, rozmer 1,5x50 m, ťažko horľavá B-s1, d0, DORKEN</t>
  </si>
  <si>
    <t>-1003145610</t>
  </si>
  <si>
    <t>115,964*1,15 'Prepočítané koeficientom množstva</t>
  </si>
  <si>
    <t>69</t>
  </si>
  <si>
    <t>713161520.S</t>
  </si>
  <si>
    <t>Montáž tepelnej izolácie striech šikmých prichytená pribitím a vyviazaním na latovanie medzi a pod krokvy hr. do 10 cm</t>
  </si>
  <si>
    <t>-680812486</t>
  </si>
  <si>
    <t>70</t>
  </si>
  <si>
    <t>631640001000.S</t>
  </si>
  <si>
    <t>Pás zo sklenej vlny hr. 100 mm, pre šikmé strechy, podkrovia, stropy a ľahké podlahy</t>
  </si>
  <si>
    <t>805186569</t>
  </si>
  <si>
    <t>93*1,02 'Prepočítané koeficientom množstva</t>
  </si>
  <si>
    <t>67</t>
  </si>
  <si>
    <t>713161530.S</t>
  </si>
  <si>
    <t>Montáž tepelnej izolácie striech šikmých prichytená pribitím a vyviazaním na latovanie medzi a pod krokvy hr. nad 10 cm</t>
  </si>
  <si>
    <t>1204072735</t>
  </si>
  <si>
    <t>9,3*5*2</t>
  </si>
  <si>
    <t>68</t>
  </si>
  <si>
    <t>631640001500.S</t>
  </si>
  <si>
    <t>Pás zo sklenej vlny hr. 200 mm, pre šikmé strechy, podkrovia, stropy a ľahké podlahy</t>
  </si>
  <si>
    <t>-1399929201</t>
  </si>
  <si>
    <t>243</t>
  </si>
  <si>
    <t>713482111.S</t>
  </si>
  <si>
    <t>Montáž trubíc z PE, hr.do 10 mm,vnút.priemer do 38 mm</t>
  </si>
  <si>
    <t>1846227691</t>
  </si>
  <si>
    <t>20+40+15</t>
  </si>
  <si>
    <t>244</t>
  </si>
  <si>
    <t>283310001100.S</t>
  </si>
  <si>
    <t>Izolačná PE trubica dxhr. 18x9 mm, nadrezaná, na izolovanie rozvodov vody, kúrenia, zdravotechniky</t>
  </si>
  <si>
    <t>961684654</t>
  </si>
  <si>
    <t>20*1,02 'Prepočítané koeficientom množstva</t>
  </si>
  <si>
    <t>245</t>
  </si>
  <si>
    <t>283310001200.S</t>
  </si>
  <si>
    <t>Izolačná PE trubica dxhr. 20x9 mm, nadrezaná, na izolovanie rozvodov vody, kúrenia, zdravotechniky</t>
  </si>
  <si>
    <t>-506212570</t>
  </si>
  <si>
    <t>246</t>
  </si>
  <si>
    <t>283310001400.S</t>
  </si>
  <si>
    <t>Izolačná PE trubica dxhr. 25x9 mm, nadrezaná, na izolovanie rozvodov vody, kúrenia, zdravotechniky</t>
  </si>
  <si>
    <t>1314781306</t>
  </si>
  <si>
    <t>15</t>
  </si>
  <si>
    <t>242</t>
  </si>
  <si>
    <t>998713101.S</t>
  </si>
  <si>
    <t>Presun hmôt pre izolácie tepelné v objektoch výšky do 6 m</t>
  </si>
  <si>
    <t>888270949</t>
  </si>
  <si>
    <t>721</t>
  </si>
  <si>
    <t>Zdravotechnika - vnútorná kanalizácia</t>
  </si>
  <si>
    <t>118</t>
  </si>
  <si>
    <t>721172013.S</t>
  </si>
  <si>
    <t>Potrubie odpadové HT z PP, vodorovné DN 110</t>
  </si>
  <si>
    <t>2138245912</t>
  </si>
  <si>
    <t>119</t>
  </si>
  <si>
    <t>721172015.S</t>
  </si>
  <si>
    <t>Potrubie odpadové HT z PP, vodorovné DN 160</t>
  </si>
  <si>
    <t>71245009</t>
  </si>
  <si>
    <t>117</t>
  </si>
  <si>
    <t>721172021.S</t>
  </si>
  <si>
    <t>Potrubie odpadové HT z PP, zvislé DN 50</t>
  </si>
  <si>
    <t>-1443361906</t>
  </si>
  <si>
    <t>116</t>
  </si>
  <si>
    <t>721172023.S</t>
  </si>
  <si>
    <t>Potrubie odpadové HT z PP, zvislé DN 110</t>
  </si>
  <si>
    <t>1268077836</t>
  </si>
  <si>
    <t>121</t>
  </si>
  <si>
    <t>721172033.S</t>
  </si>
  <si>
    <t>Potrubie odpadové HT z PP, pripojovacie DN 50</t>
  </si>
  <si>
    <t>-1063219813</t>
  </si>
  <si>
    <t>120</t>
  </si>
  <si>
    <t>721172035.S</t>
  </si>
  <si>
    <t>Potrubie odpadové HT z PP, pripojovacie DN 110</t>
  </si>
  <si>
    <t>2093462448</t>
  </si>
  <si>
    <t>241</t>
  </si>
  <si>
    <t>998721101.S</t>
  </si>
  <si>
    <t>Presun hmôt pre vnútornú kanalizáciu v objektoch výšky do 6 m</t>
  </si>
  <si>
    <t>1463103510</t>
  </si>
  <si>
    <t>722</t>
  </si>
  <si>
    <t>Zdravotechnika - vnútorný vodovod</t>
  </si>
  <si>
    <t>123</t>
  </si>
  <si>
    <t>722171130.S</t>
  </si>
  <si>
    <t>Plasthliníkové potrubie v tyčiach spájané lisovaním d 16 mm</t>
  </si>
  <si>
    <t>1987437878</t>
  </si>
  <si>
    <t>122</t>
  </si>
  <si>
    <t>722171132.S</t>
  </si>
  <si>
    <t>Plasthliníkové potrubie v tyčiach spájané lisovaním d 20 mm</t>
  </si>
  <si>
    <t>-2069449316</t>
  </si>
  <si>
    <t>124</t>
  </si>
  <si>
    <t>722171133.S</t>
  </si>
  <si>
    <t>Plasthliníkové potrubie v tyčiach spájané lisovaním d 25/26 mm</t>
  </si>
  <si>
    <t>-1021902597</t>
  </si>
  <si>
    <t>127</t>
  </si>
  <si>
    <t>722221010.S</t>
  </si>
  <si>
    <t>Montáž guľového kohúta závitového priameho pre vodu G 1/2</t>
  </si>
  <si>
    <t>1933842334</t>
  </si>
  <si>
    <t>128</t>
  </si>
  <si>
    <t>551110004900.S</t>
  </si>
  <si>
    <t>Guľový uzáver pre vodu 1/2", niklovaná mosadz</t>
  </si>
  <si>
    <t>484925043</t>
  </si>
  <si>
    <t>125</t>
  </si>
  <si>
    <t>722221015.S</t>
  </si>
  <si>
    <t>Montáž guľového kohúta závitového priameho pre vodu G 3/4</t>
  </si>
  <si>
    <t>-866861111</t>
  </si>
  <si>
    <t>126</t>
  </si>
  <si>
    <t>551110005000.S</t>
  </si>
  <si>
    <t>Guľový uzáver pre vodu 3/4", niklovaná mosadz</t>
  </si>
  <si>
    <t>1945776532</t>
  </si>
  <si>
    <t>129</t>
  </si>
  <si>
    <t>722221020.S</t>
  </si>
  <si>
    <t>Montáž guľového kohúta závitového priameho pre vodu G 1</t>
  </si>
  <si>
    <t>734438355</t>
  </si>
  <si>
    <t>130</t>
  </si>
  <si>
    <t>551110005100.S</t>
  </si>
  <si>
    <t>Guľový uzáver pre vodu 1", niklovaná mosadz</t>
  </si>
  <si>
    <t>-891992765</t>
  </si>
  <si>
    <t>240</t>
  </si>
  <si>
    <t>998722101.S</t>
  </si>
  <si>
    <t>Presun hmôt pre vnútorný vodovod v objektoch výšky do 6 m</t>
  </si>
  <si>
    <t>-2102304194</t>
  </si>
  <si>
    <t>725</t>
  </si>
  <si>
    <t>Zdravotechnika - zariaďovacie predmety</t>
  </si>
  <si>
    <t>131</t>
  </si>
  <si>
    <t>725119410.S</t>
  </si>
  <si>
    <t>Montáž záchodovej misy keramickej zavesenej s rovným odpadom</t>
  </si>
  <si>
    <t>-701186856</t>
  </si>
  <si>
    <t>132</t>
  </si>
  <si>
    <t>642360000600</t>
  </si>
  <si>
    <t>Misa záchodová keramická závesná STYLE, rozmer 356x510x335 mm, s hlbokým splachovaním, so splachovacím okruhom, 6 l, GEBERIT</t>
  </si>
  <si>
    <t>-9495189</t>
  </si>
  <si>
    <t>133</t>
  </si>
  <si>
    <t>725149715.S</t>
  </si>
  <si>
    <t>Montáž predstenového systému záchodov do ľahkých stien s kovovou konštrukciou</t>
  </si>
  <si>
    <t>-316442657</t>
  </si>
  <si>
    <t>134</t>
  </si>
  <si>
    <t>552370000100</t>
  </si>
  <si>
    <t>Predstenový systém DuoFix pre závesné WC, výška 1120 mm so splachovacou podomietkovou nádržou Sigma 12, bezbariérový, plast, GEBERIT</t>
  </si>
  <si>
    <t>1505645306</t>
  </si>
  <si>
    <t>135</t>
  </si>
  <si>
    <t>725219401.S</t>
  </si>
  <si>
    <t>Montáž umývadla keramického na skrutky do muriva, bez výtokovej armatúry</t>
  </si>
  <si>
    <t>-753542537</t>
  </si>
  <si>
    <t>136</t>
  </si>
  <si>
    <t>642110004300.S</t>
  </si>
  <si>
    <t>Umývadlo keramické bežný typ</t>
  </si>
  <si>
    <t>2039487791</t>
  </si>
  <si>
    <t>137</t>
  </si>
  <si>
    <t>725219501.S</t>
  </si>
  <si>
    <t>Montáž umývadla keramického zabudovaného do pultu, bez výtokovej armatúry</t>
  </si>
  <si>
    <t>1577583310</t>
  </si>
  <si>
    <t>138</t>
  </si>
  <si>
    <t>642130000700.S</t>
  </si>
  <si>
    <t>Umývadlo keramické nábytkovéé</t>
  </si>
  <si>
    <t>1968768773</t>
  </si>
  <si>
    <t>215</t>
  </si>
  <si>
    <t>725241125.R</t>
  </si>
  <si>
    <t>Montáž sprchovej vaničky akrylátovej obdĺžnikovej 1000x700 mm</t>
  </si>
  <si>
    <t>1141841042</t>
  </si>
  <si>
    <t>216</t>
  </si>
  <si>
    <t>554230000500.R</t>
  </si>
  <si>
    <t>Sprchovacia vanička akrylátová obdĺžniková s nožičkami rozmer 1000x700 mm</t>
  </si>
  <si>
    <t>749941963</t>
  </si>
  <si>
    <t>213</t>
  </si>
  <si>
    <t>725241126.R</t>
  </si>
  <si>
    <t>Montáž sprchovej vaničky akrylátovej obdĺžnikovej 1200x900 mm</t>
  </si>
  <si>
    <t>1502894383</t>
  </si>
  <si>
    <t>214</t>
  </si>
  <si>
    <t>554230000600.R</t>
  </si>
  <si>
    <t>Sprchovacia vanička akrylátová obdĺžniková s nožičkami rozmer 1200x900 mm</t>
  </si>
  <si>
    <t>-1390716243</t>
  </si>
  <si>
    <t>217</t>
  </si>
  <si>
    <t>725245104.S</t>
  </si>
  <si>
    <t>Montáž sprchových dverí do niky na vaničku, otváravé, jednokrídlové, so sklenenou výplňou, do výšky 2000 mm a šírky 1000 mm</t>
  </si>
  <si>
    <t>-70518337</t>
  </si>
  <si>
    <t>218</t>
  </si>
  <si>
    <t>552260001600.S</t>
  </si>
  <si>
    <t>Sprchové dvere jednodielne rozmer 1000x1950 mm, 6 mm bezpečnostné sklo</t>
  </si>
  <si>
    <t>1929658952</t>
  </si>
  <si>
    <t>219</t>
  </si>
  <si>
    <t>725245123.S</t>
  </si>
  <si>
    <t>Montáž sprchových dverí do niky na vaničku, otváravé, dvojkrídlové, so sklenenou výplňou, do výšky 2000 mm a šírky 1200 mm</t>
  </si>
  <si>
    <t>-63871118</t>
  </si>
  <si>
    <t>220</t>
  </si>
  <si>
    <t>552260001610.S</t>
  </si>
  <si>
    <t>Sprchové dvere dvojdielne rozmer 1175-1205x1950 mm, 6 mm bezpečnostné číre sklo</t>
  </si>
  <si>
    <t>-1727071312</t>
  </si>
  <si>
    <t>142</t>
  </si>
  <si>
    <t>725539104.S</t>
  </si>
  <si>
    <t>Montáž elektrického ohrievača závesného zvislého do 150 L</t>
  </si>
  <si>
    <t>-325946418</t>
  </si>
  <si>
    <t>143</t>
  </si>
  <si>
    <t>541240000600</t>
  </si>
  <si>
    <t>Ohrievač vody PSH 150 Classic elektrický tlakový závesný akumulačný, objem 150 l, STIEBEL ELTRON</t>
  </si>
  <si>
    <t>13894445</t>
  </si>
  <si>
    <t>144</t>
  </si>
  <si>
    <t>725819201.S</t>
  </si>
  <si>
    <t>Montáž ventilu nástenného G 1/2</t>
  </si>
  <si>
    <t>895907625</t>
  </si>
  <si>
    <t>145</t>
  </si>
  <si>
    <t>551110019900</t>
  </si>
  <si>
    <t>Guľový ventil rohový, 1/2" - 3/8", s filtrom, bez matice, chrómovaná mosadz, KING, IVAR</t>
  </si>
  <si>
    <t>1175858460</t>
  </si>
  <si>
    <t>146</t>
  </si>
  <si>
    <t>725829203.S</t>
  </si>
  <si>
    <t>Montáž batérie umývadlovej a drezovej nástennej termostatickej s mechanickým ovládaním</t>
  </si>
  <si>
    <t>884805553</t>
  </si>
  <si>
    <t>147</t>
  </si>
  <si>
    <t>551450003900</t>
  </si>
  <si>
    <t>Batéria umývadlová stojanková páková Lyra, bez zátky, vxšxl 50x200x280 mm, chróm, JIKA</t>
  </si>
  <si>
    <t>755057807</t>
  </si>
  <si>
    <t>150</t>
  </si>
  <si>
    <t>725869301.S</t>
  </si>
  <si>
    <t>Montáž zápachovej uzávierky pre zariaďovacie predmety, umývadlovej do D 40 mm</t>
  </si>
  <si>
    <t>370078322</t>
  </si>
  <si>
    <t>151</t>
  </si>
  <si>
    <t>551620005900</t>
  </si>
  <si>
    <t>Zápachová uzávierka kolenová pre umývadlá, d 40 mm, G 1 1/2" x 1 1/4", priestorovo úsporné pripojenie, vodorovný odtok, alpská biela, plast, GEBERIT</t>
  </si>
  <si>
    <t>-1582346809</t>
  </si>
  <si>
    <t>239</t>
  </si>
  <si>
    <t>998725101.S</t>
  </si>
  <si>
    <t>Presun hmôt pre zariaďovacie predmety v objektoch výšky do 6 m</t>
  </si>
  <si>
    <t>644840048</t>
  </si>
  <si>
    <t>762</t>
  </si>
  <si>
    <t>Konštrukcie tesárske</t>
  </si>
  <si>
    <t>52</t>
  </si>
  <si>
    <t>762123120.S</t>
  </si>
  <si>
    <t>Montáž drevených stien a priečok z fošní, hranolov, hranolkov s prierezovou plochou 100 - 144 cm2</t>
  </si>
  <si>
    <t>-2005900662</t>
  </si>
  <si>
    <t>"priečne laty 100" (6,5+10)*2*4,4/0,5+6,5/2*3/0,5</t>
  </si>
  <si>
    <t>53</t>
  </si>
  <si>
    <t>605110000100.S</t>
  </si>
  <si>
    <t>Dosky a fošne z mäkkého reziva neopracované neomietané akosť I</t>
  </si>
  <si>
    <t>184527372</t>
  </si>
  <si>
    <t>309,9*0,1*0,06</t>
  </si>
  <si>
    <t>1,859*1,1 'Prepočítané koeficientom množstva</t>
  </si>
  <si>
    <t>50</t>
  </si>
  <si>
    <t>762123130.S</t>
  </si>
  <si>
    <t>Montáž drevených stien a priečok z fošní, hranolov, hranolkov s prierezovou plochou 144 - 224 cm2</t>
  </si>
  <si>
    <t>-2070248165</t>
  </si>
  <si>
    <t>"bocne steny" (10+10)/0,5*4,4</t>
  </si>
  <si>
    <t>"celne steny" (6,5*2)/0,5*(7,5+4,4)/2</t>
  </si>
  <si>
    <t>"odpocet otvory" (6+5,8)/0,5*2,4*-1+(2,8/0,5)*(3,8+1)/2*-1</t>
  </si>
  <si>
    <t>"priecne stuzenie" (10+6,5)*2*5</t>
  </si>
  <si>
    <t>51</t>
  </si>
  <si>
    <t>605120002900.S</t>
  </si>
  <si>
    <t>Hranoly z mäkkého reziva neopracované hranené akosť I</t>
  </si>
  <si>
    <t>-1251340178</t>
  </si>
  <si>
    <t>425,62*0,1*0,2</t>
  </si>
  <si>
    <t>8,512*1,1 'Prepočítané koeficientom množstva</t>
  </si>
  <si>
    <t>56</t>
  </si>
  <si>
    <t>762195000.S</t>
  </si>
  <si>
    <t>Spojovacie prostriedky pre steny a priečky na hladko alebo tesársky viazané, debnenie stien, pivničné prepážky - klince, svorníky,fixačné dosky</t>
  </si>
  <si>
    <t>-1366142876</t>
  </si>
  <si>
    <t>54</t>
  </si>
  <si>
    <t>762332120.S</t>
  </si>
  <si>
    <t>Montáž viazaných konštrukcií krovov striech z reziva priemernej plochy 120 - 224 cm2</t>
  </si>
  <si>
    <t>-1189593230</t>
  </si>
  <si>
    <t>"krokva 100*200" 11*5,5*2</t>
  </si>
  <si>
    <t>"kliestina 80*200" 11*2*4,5</t>
  </si>
  <si>
    <t>55</t>
  </si>
  <si>
    <t>-755877289</t>
  </si>
  <si>
    <t>"krokva 100*200" 11*5,5*2*0,1*0,2</t>
  </si>
  <si>
    <t>"kliestina 80*200" 11*2*4,5*0,8*0,2</t>
  </si>
  <si>
    <t>18,26*1,1 'Prepočítané koeficientom množstva</t>
  </si>
  <si>
    <t>83</t>
  </si>
  <si>
    <t>762341004.S</t>
  </si>
  <si>
    <t>Montáž debnenia jednoduchých striech, na krokvy a kontralaty z dosiek na zraz</t>
  </si>
  <si>
    <t>1180637841</t>
  </si>
  <si>
    <t>84</t>
  </si>
  <si>
    <t>-524628907</t>
  </si>
  <si>
    <t>104,16*0,0264 'Prepočítané koeficientom množstva</t>
  </si>
  <si>
    <t>85</t>
  </si>
  <si>
    <t>762341253.S</t>
  </si>
  <si>
    <t>Montáž kontralát pre sklon nad 35°</t>
  </si>
  <si>
    <t>-679825581</t>
  </si>
  <si>
    <t>"krokva 100*200" (11+2)*5,5*2</t>
  </si>
  <si>
    <t>86</t>
  </si>
  <si>
    <t>-1237751674</t>
  </si>
  <si>
    <t>143*0,0027 'Prepočítané koeficientom množstva</t>
  </si>
  <si>
    <t>57</t>
  </si>
  <si>
    <t>762395000.S</t>
  </si>
  <si>
    <t>Spojovacie prostriedky pre viazané konštrukcie krovov, debnenie a laťovanie, nadstrešné konštr., spádové kliny - svorky, dosky, klince, pásová oceľ, vruty</t>
  </si>
  <si>
    <t>-998603091</t>
  </si>
  <si>
    <t>58</t>
  </si>
  <si>
    <t>762495000.S</t>
  </si>
  <si>
    <t>Spojovacie prostriedky pre olištovanie škár, obloženie stropov, strešných podhľadov a stien - klince, závrtky</t>
  </si>
  <si>
    <t>2138902694</t>
  </si>
  <si>
    <t>62</t>
  </si>
  <si>
    <t>762812370.S</t>
  </si>
  <si>
    <t>Montáž záklopu vrchné na pero a drážku, polodrážku</t>
  </si>
  <si>
    <t>944629362</t>
  </si>
  <si>
    <t>"strop 1.NP" 5,8*9,8-3,2*0,8</t>
  </si>
  <si>
    <t>63</t>
  </si>
  <si>
    <t>605460002600.S</t>
  </si>
  <si>
    <t>Dosky zo smreku nehobľované hr. 24 mm, sušené 14±2%, triedy 3A STN 480055, bez defektov, hniloby, hrčí</t>
  </si>
  <si>
    <t>655353623</t>
  </si>
  <si>
    <t>"strop 1.NP" (5,8*9,8-3,2*0,8)*0,024</t>
  </si>
  <si>
    <t>1,303*1,08 'Prepočítané koeficientom množstva</t>
  </si>
  <si>
    <t>59</t>
  </si>
  <si>
    <t>762822140.S</t>
  </si>
  <si>
    <t>Montáž stropníc z hraneného a polohraneného reziva prierezovej plochy 450 - 540 cm2</t>
  </si>
  <si>
    <t>-482010704</t>
  </si>
  <si>
    <t>"tramovy strop" 6,5*15</t>
  </si>
  <si>
    <t>"balkon" (1,9*2+0,8*3)*2</t>
  </si>
  <si>
    <t>60</t>
  </si>
  <si>
    <t>605470000200.S</t>
  </si>
  <si>
    <t>Hranoly drevené zo smreku, štvorstranne hobľované, masív, sušené 14±2%, s opracovanými spojmi, triedy 3A STN 480055, bez defektov, hniloby, hrčí</t>
  </si>
  <si>
    <t>363326468</t>
  </si>
  <si>
    <t>"tramovy strop" 6,5*15*0,2*0,2</t>
  </si>
  <si>
    <t>"balkon" (1,9*2+0,8*3)*2*0,2*0,2</t>
  </si>
  <si>
    <t>4,396*1,08 'Prepočítané koeficientom množstva</t>
  </si>
  <si>
    <t>238</t>
  </si>
  <si>
    <t>762895000.S</t>
  </si>
  <si>
    <t>Spojovacie prostriedky pre záklop, stropnice, podbíjanie - klince, svorky</t>
  </si>
  <si>
    <t>1979482005</t>
  </si>
  <si>
    <t>237</t>
  </si>
  <si>
    <t>998762102.S</t>
  </si>
  <si>
    <t>Presun hmôt pre konštrukcie tesárske v objektoch výšky do 12 m</t>
  </si>
  <si>
    <t>-553673505</t>
  </si>
  <si>
    <t>763</t>
  </si>
  <si>
    <t>Konštrukcie - drevostavby</t>
  </si>
  <si>
    <t>226</t>
  </si>
  <si>
    <t>763750150.S</t>
  </si>
  <si>
    <t>Montáž drevených podláh exotických na terasy, balkóny, móla</t>
  </si>
  <si>
    <t>994371739</t>
  </si>
  <si>
    <t>"2.5 balkón" 1,44</t>
  </si>
  <si>
    <t>"2.8 balkón" 1,44</t>
  </si>
  <si>
    <t>227</t>
  </si>
  <si>
    <t>611980004700</t>
  </si>
  <si>
    <t>Drevená podlahová doska terasová, hrxš 25x145  mm, Bangkirai Balau, jemné/hrubé vrúbkovanie, komorovo sušená na max. 22%</t>
  </si>
  <si>
    <t>346660136</t>
  </si>
  <si>
    <t>2,88*1,05 'Prepočítané koeficientom množstva</t>
  </si>
  <si>
    <t>228</t>
  </si>
  <si>
    <t>763760010.S</t>
  </si>
  <si>
    <t>Zábradlie doskové výšky 900 mm pre drevostavby</t>
  </si>
  <si>
    <t>1321221398</t>
  </si>
  <si>
    <t>"2.5 balkón" 0,85+1,9+0,85</t>
  </si>
  <si>
    <t>"2.8 balkón" 0,85+1,9+0,85</t>
  </si>
  <si>
    <t>229</t>
  </si>
  <si>
    <t>611930001100.S</t>
  </si>
  <si>
    <t>Zábradlie doskové, výšky 900 mm, smrek, štvorstranne hobľovaný, sušený 14±2%, s opracovanými spojmi, bez defektov</t>
  </si>
  <si>
    <t>620595990</t>
  </si>
  <si>
    <t>236</t>
  </si>
  <si>
    <t>998763101.S</t>
  </si>
  <si>
    <t>Presun hmôt pre drevostavby v objektoch výšky do 12 m</t>
  </si>
  <si>
    <t>339070024</t>
  </si>
  <si>
    <t>764</t>
  </si>
  <si>
    <t>Konštrukcie klampiarske</t>
  </si>
  <si>
    <t>71</t>
  </si>
  <si>
    <t>764313282.S</t>
  </si>
  <si>
    <t>Krytiny hladké z pozinkovaného farbeného PZf plechu, zo zvitkov šírky 670 mm, sklon nad 30° do 45°</t>
  </si>
  <si>
    <t>-453099593</t>
  </si>
  <si>
    <t>5,6*9,3*2</t>
  </si>
  <si>
    <t>80</t>
  </si>
  <si>
    <t>764331440.S</t>
  </si>
  <si>
    <t>Lemovanie z pozinkovaného farbeného PZf plechu, múrov na strechách s tvrdou krytinou r.š. 400 mm</t>
  </si>
  <si>
    <t>-1163365102</t>
  </si>
  <si>
    <t>18,4</t>
  </si>
  <si>
    <t>95</t>
  </si>
  <si>
    <t>764339410.S</t>
  </si>
  <si>
    <t>Lemovanie z pozinkovaného farbeného PZf plechu, komínov v ploche na vlnitej, šablónovej alebo tvrdej krytine, r.š. 400 mm</t>
  </si>
  <si>
    <t>-617458049</t>
  </si>
  <si>
    <t>76</t>
  </si>
  <si>
    <t>764341410.S</t>
  </si>
  <si>
    <t>Lemovanie z pozinkovaného farbeného PZf plechu, rúr, konzol alebo držiakov na vlnitej, hladkej, drážk. krytine, D do 75 mm</t>
  </si>
  <si>
    <t>-1406109321</t>
  </si>
  <si>
    <t>75</t>
  </si>
  <si>
    <t>764341420.S</t>
  </si>
  <si>
    <t>Lemovanie z pozinkovaného farbeného PZf plechu, rúr, konzol alebo držiakov na vlnitej, hladkej, drážk. krytine, D 75-100 mm</t>
  </si>
  <si>
    <t>-184233724</t>
  </si>
  <si>
    <t>77</t>
  </si>
  <si>
    <t>764345320.S</t>
  </si>
  <si>
    <t>Ventilačný nádstavec z pozinkovaného farbeného PZf plechu, so strieškou a lemovaním na vlnitej, hladkej, drážk. krytine D 100 mm</t>
  </si>
  <si>
    <t>-2146343664</t>
  </si>
  <si>
    <t>78</t>
  </si>
  <si>
    <t>764348402.S</t>
  </si>
  <si>
    <t>Snehové zachytávače z pozinkovaného farebného PZf plechu, dvojradové</t>
  </si>
  <si>
    <t>120849431</t>
  </si>
  <si>
    <t>9*2*2</t>
  </si>
  <si>
    <t>73</t>
  </si>
  <si>
    <t>764352423.S</t>
  </si>
  <si>
    <t>Žľaby z pozinkovaného farbeného PZf plechu, pododkvapové polkruhové r.š. 250 mm</t>
  </si>
  <si>
    <t>1061198324</t>
  </si>
  <si>
    <t>79</t>
  </si>
  <si>
    <t>764393430.S</t>
  </si>
  <si>
    <t>Hrebeň strechy z pozinkovaného farbeného PZf plechu, r.š. 400 mm</t>
  </si>
  <si>
    <t>-1173637813</t>
  </si>
  <si>
    <t>72</t>
  </si>
  <si>
    <t>764430460.S</t>
  </si>
  <si>
    <t>Oplechovanie muriva a atík z pozinkovaného farbeného PZf plechu, vrátane rohov r.š. 750 mm</t>
  </si>
  <si>
    <t>1252688130</t>
  </si>
  <si>
    <t>4,6*4</t>
  </si>
  <si>
    <t>74</t>
  </si>
  <si>
    <t>764454453.S</t>
  </si>
  <si>
    <t>Zvodové rúry z pozinkovaného farbeného PZf plechu, kruhové priemer 100 mm</t>
  </si>
  <si>
    <t>-1857227066</t>
  </si>
  <si>
    <t>4,5*2</t>
  </si>
  <si>
    <t>234</t>
  </si>
  <si>
    <t>998764101.S</t>
  </si>
  <si>
    <t>Presun hmôt pre konštrukcie klampiarske v objektoch výšky do 6 m</t>
  </si>
  <si>
    <t>-1447184229</t>
  </si>
  <si>
    <t>766</t>
  </si>
  <si>
    <t>Konštrukcie stolárske</t>
  </si>
  <si>
    <t>154</t>
  </si>
  <si>
    <t>766241014.S</t>
  </si>
  <si>
    <t>Montáž dreveného samonosného schodiska zadlabávaného lomeného L s podestou bez  podstupníc</t>
  </si>
  <si>
    <t>-402917617</t>
  </si>
  <si>
    <t>155</t>
  </si>
  <si>
    <t>612330000100.S</t>
  </si>
  <si>
    <t>Dodávka dreveného schodiska podľa ponuky</t>
  </si>
  <si>
    <t>-1204903741</t>
  </si>
  <si>
    <t>106</t>
  </si>
  <si>
    <t>766414122.S</t>
  </si>
  <si>
    <t>Montáž oblož. stien, stĺpov a pilierov do 5 m2 panelmi obkladovými smrekovcovými, z tvrdých drevín, veľ. nad 0.6 do 1,5 m2</t>
  </si>
  <si>
    <t>-93986477</t>
  </si>
  <si>
    <t>107</t>
  </si>
  <si>
    <t>6054800009.R</t>
  </si>
  <si>
    <t>Stenový obklad exteriérový, smrekovec sibírsky, sušený 14±2%, hobľované, bez defektov, hniloby, hrčí</t>
  </si>
  <si>
    <t>1096096292</t>
  </si>
  <si>
    <t>115,964*0,025</t>
  </si>
  <si>
    <t>108</t>
  </si>
  <si>
    <t>766414143.S</t>
  </si>
  <si>
    <t>Montáž oblož. stien, stĺpov a pilierov do 5 m2 panelmi obkladovými z aglomerovan. dosiek, veľ. nad 1,5 m2</t>
  </si>
  <si>
    <t>-1333031269</t>
  </si>
  <si>
    <t>109</t>
  </si>
  <si>
    <t>607260000.R</t>
  </si>
  <si>
    <t xml:space="preserve">Vnútorný obklad stien biodoska 19mm </t>
  </si>
  <si>
    <t>-448045563</t>
  </si>
  <si>
    <t>208,964*1,02 'Prepočítané koeficientom množstva</t>
  </si>
  <si>
    <t>201</t>
  </si>
  <si>
    <t>766662112.S</t>
  </si>
  <si>
    <t>Montáž dverového krídla otočného jednokrídlového poldrážkového, do existujúcej zárubne, vrátane kovania</t>
  </si>
  <si>
    <t>1690097958</t>
  </si>
  <si>
    <t>202</t>
  </si>
  <si>
    <t>549150000600.S</t>
  </si>
  <si>
    <t>Kľučka dverová a rozeta 2x, nehrdzavejúca oceľ, povrch nerez brúsený</t>
  </si>
  <si>
    <t>1802948626</t>
  </si>
  <si>
    <t>203</t>
  </si>
  <si>
    <t>61161000.R</t>
  </si>
  <si>
    <t>Dvere vnútorné jednokrídlové, šírka 600-900 mm, masív, plné</t>
  </si>
  <si>
    <t>505967347</t>
  </si>
  <si>
    <t>206</t>
  </si>
  <si>
    <t>611610006300.S</t>
  </si>
  <si>
    <t>Montážny materiál pre dvere, okná</t>
  </si>
  <si>
    <t>eur</t>
  </si>
  <si>
    <t>1780664071</t>
  </si>
  <si>
    <t>207</t>
  </si>
  <si>
    <t>766702111.S</t>
  </si>
  <si>
    <t>Montáž zárubní obložkových pre dvere jednokrídlové</t>
  </si>
  <si>
    <t>-382906844</t>
  </si>
  <si>
    <t>208</t>
  </si>
  <si>
    <t>61181000.R</t>
  </si>
  <si>
    <t>Zárubňa vnútorná obložková, šírka 600-900 mm, výška 1970 mm, masív, pre stenu hrúbky 60-170 mm, pre jednokrídlové dvere</t>
  </si>
  <si>
    <t>-2014745136</t>
  </si>
  <si>
    <t>235</t>
  </si>
  <si>
    <t>998766101.S</t>
  </si>
  <si>
    <t>Presun hmot pre konštrukcie stolárske v objektoch výšky do 6 m</t>
  </si>
  <si>
    <t>-737711929</t>
  </si>
  <si>
    <t>767</t>
  </si>
  <si>
    <t>Konštrukcie doplnkové kovové</t>
  </si>
  <si>
    <t>91</t>
  </si>
  <si>
    <t>553410003900.R1</t>
  </si>
  <si>
    <t>D+M Okno/dvere plastové, izolačné trojjsklo vrátane vonkajšieho parapetu</t>
  </si>
  <si>
    <t>1575753331</t>
  </si>
  <si>
    <t>"otvory" 6*2,5+5,8*2,5+7,1*2+0,9*2,2*2+2,9*2,5+1,1*2,5</t>
  </si>
  <si>
    <t>253</t>
  </si>
  <si>
    <t>767230070.S</t>
  </si>
  <si>
    <t>Montáž schodiskového madla na stenu</t>
  </si>
  <si>
    <t>2010371856</t>
  </si>
  <si>
    <t>254</t>
  </si>
  <si>
    <t>611930000800.S</t>
  </si>
  <si>
    <t>Drevené madlo schodiskové na stenu, d 42,4 mm, dĺžka 2000 mm, kotvené do steny, nerez, buk</t>
  </si>
  <si>
    <t>1484028890</t>
  </si>
  <si>
    <t>771</t>
  </si>
  <si>
    <t>Podlahy z dlaždíc</t>
  </si>
  <si>
    <t>221</t>
  </si>
  <si>
    <t>771541020.S</t>
  </si>
  <si>
    <t>Montáž podláh z dlaždíc gres kladených do malty veľ. 300 x 600 mm</t>
  </si>
  <si>
    <t>1305054040</t>
  </si>
  <si>
    <t>"1.2 toaleta"  0,98</t>
  </si>
  <si>
    <t>222</t>
  </si>
  <si>
    <t>597740002110.S</t>
  </si>
  <si>
    <t>Dlaždice keramické, lxvxhr 298x598x11 mm, gresové neglazované</t>
  </si>
  <si>
    <t>-256044493</t>
  </si>
  <si>
    <t>7,7*1,06 'Prepočítané koeficientom množstva</t>
  </si>
  <si>
    <t>230</t>
  </si>
  <si>
    <t>998771101.S</t>
  </si>
  <si>
    <t>Presun hmôt pre podlahy z dlaždíc v objektoch výšky do 6m</t>
  </si>
  <si>
    <t>-718283395</t>
  </si>
  <si>
    <t>775</t>
  </si>
  <si>
    <t>Podlahy vlysové a parketové</t>
  </si>
  <si>
    <t>112</t>
  </si>
  <si>
    <t>775530050.S</t>
  </si>
  <si>
    <t>Montáž podlahy z viacvrstvých drevených lamiel, lepením</t>
  </si>
  <si>
    <t>-269451447</t>
  </si>
  <si>
    <t>113</t>
  </si>
  <si>
    <t>611980002170.S</t>
  </si>
  <si>
    <t>Parkety veľkoplošné drevené, hrúbka 14 mm</t>
  </si>
  <si>
    <t>825701240</t>
  </si>
  <si>
    <t>50,85*1,02 'Prepočítané koeficientom množstva</t>
  </si>
  <si>
    <t>231</t>
  </si>
  <si>
    <t>998775101.S</t>
  </si>
  <si>
    <t>Presun hmôt pre podlahy vlysové a parketové v objektoch výšky do 6 m</t>
  </si>
  <si>
    <t>-22809015</t>
  </si>
  <si>
    <t>781</t>
  </si>
  <si>
    <t>Obklady</t>
  </si>
  <si>
    <t>223</t>
  </si>
  <si>
    <t>781441027.S</t>
  </si>
  <si>
    <t>Montáž obkladov vnútor. stien z obkladačiek kladených do malty veľ. 300x600 mm</t>
  </si>
  <si>
    <t>-978761379</t>
  </si>
  <si>
    <t>"1.2 toaleta"  3,9*2-0,8*2</t>
  </si>
  <si>
    <t>"1.3 kúpeľňa" 6,2*2-0,8*2</t>
  </si>
  <si>
    <t>"2.4 kúpeľňa a toaleta" 6,45*2-0,8*2</t>
  </si>
  <si>
    <t>"2.7 kúpeľňa a toaleta" 6,45*2-0,8*2</t>
  </si>
  <si>
    <t>224</t>
  </si>
  <si>
    <t>597640001800.S</t>
  </si>
  <si>
    <t>Obkladačky keramické lxvxhr 298x598x10 mm</t>
  </si>
  <si>
    <t>1393107756</t>
  </si>
  <si>
    <t>39,6*1,06 'Prepočítané koeficientom množstva</t>
  </si>
  <si>
    <t>232</t>
  </si>
  <si>
    <t>998781101.S</t>
  </si>
  <si>
    <t>Presun hmôt pre obklady keramické v objektoch výšky do 6 m</t>
  </si>
  <si>
    <t>1990357212</t>
  </si>
  <si>
    <t>783</t>
  </si>
  <si>
    <t>Nátery</t>
  </si>
  <si>
    <t>114</t>
  </si>
  <si>
    <t>783612100.S</t>
  </si>
  <si>
    <t>Nátery stolárskych výrobkov olejové farby bielej dvojnásobné</t>
  </si>
  <si>
    <t>-245903202</t>
  </si>
  <si>
    <t>"interier" 213,143</t>
  </si>
  <si>
    <t>"exterier" 115,964</t>
  </si>
  <si>
    <t>111</t>
  </si>
  <si>
    <t>783890111.S</t>
  </si>
  <si>
    <t>Epoxidový náter penetračný - systém M75. trojnásobná penetrácia a záverečná vrstva podláh s použitím ochran. masiek s filtrom</t>
  </si>
  <si>
    <t>1803406346</t>
  </si>
  <si>
    <t>784</t>
  </si>
  <si>
    <t>Maľby</t>
  </si>
  <si>
    <t>225</t>
  </si>
  <si>
    <t>784452271.S</t>
  </si>
  <si>
    <t>Maľby z maliarskych zmesí na vodnej báze, ručne nanášané dvojnásobné základné na podklad jemnozrnný výšky do 3,80 m</t>
  </si>
  <si>
    <t>2016810481</t>
  </si>
  <si>
    <t>Práce a dodávky M</t>
  </si>
  <si>
    <t>21-M</t>
  </si>
  <si>
    <t>Elektromontáže</t>
  </si>
  <si>
    <t>250</t>
  </si>
  <si>
    <t>210010571.S</t>
  </si>
  <si>
    <t>Rúrka ohybná elektroinštalačná UV stabilná bezhalogenová, D 16 uložená pevne</t>
  </si>
  <si>
    <t>1836076003</t>
  </si>
  <si>
    <t>251</t>
  </si>
  <si>
    <t>345710011420.S</t>
  </si>
  <si>
    <t>Rúrka ohybná s nízkou mechanickou odolnosťou z PA, UV stabilná bezhalogénová samozhášavá, D 15,8 mm</t>
  </si>
  <si>
    <t>1480121190</t>
  </si>
  <si>
    <t>252</t>
  </si>
  <si>
    <t>345710015100.S</t>
  </si>
  <si>
    <t>Spojka priama so závitom M16 z PA pre elektroinštal. rúrky, UV stabilná bezhalogénová samozhášavá, D 16 mm</t>
  </si>
  <si>
    <t>130251403</t>
  </si>
  <si>
    <t>247</t>
  </si>
  <si>
    <t>210010572.S</t>
  </si>
  <si>
    <t>Rúrka ohybná elektroinštalačná UV stabilná bezhalogenová, D 20 uložená pevne</t>
  </si>
  <si>
    <t>1972376414</t>
  </si>
  <si>
    <t>248</t>
  </si>
  <si>
    <t>345710011425.S</t>
  </si>
  <si>
    <t>Rúrka ohybná s nízkou mechanickou odolnosťou z PA, UV stabilná bezhalogénová samozhášavá, D 21,2 mm</t>
  </si>
  <si>
    <t>106266499</t>
  </si>
  <si>
    <t>249</t>
  </si>
  <si>
    <t>345710015200.S</t>
  </si>
  <si>
    <t>Spojka priama so závitom M20 z PA pre elektroinštal. rúrky, UV stabilná bezhalogénová samozhášavá, D 20 mm</t>
  </si>
  <si>
    <t>458767729</t>
  </si>
  <si>
    <t>179</t>
  </si>
  <si>
    <t>210100001.S</t>
  </si>
  <si>
    <t>Ukončenie vodičov v rozvádzač. vrátane zapojenia a vodičovej koncovky do 2,5 mm2</t>
  </si>
  <si>
    <t>-2070970750</t>
  </si>
  <si>
    <t>180</t>
  </si>
  <si>
    <t>354310017200.S</t>
  </si>
  <si>
    <t>Káblové oko medené lisovacie CU 0,75x3 KU-L</t>
  </si>
  <si>
    <t>-1342243574</t>
  </si>
  <si>
    <t>181</t>
  </si>
  <si>
    <t>210110001.S</t>
  </si>
  <si>
    <t>Jednopólový spínač - radenie 1, nástenný IP 44, vrátane zapojenia</t>
  </si>
  <si>
    <t>658498111</t>
  </si>
  <si>
    <t>182</t>
  </si>
  <si>
    <t>345340003000.S</t>
  </si>
  <si>
    <t>Spínač jednopólový nástenný IP 44</t>
  </si>
  <si>
    <t>-213596212</t>
  </si>
  <si>
    <t>183</t>
  </si>
  <si>
    <t>210110002.S</t>
  </si>
  <si>
    <t>Dvojpólový spínač - radenie 2, nástenný IP 44, vrátane zapojenia</t>
  </si>
  <si>
    <t>1192851809</t>
  </si>
  <si>
    <t>184</t>
  </si>
  <si>
    <t>345340007800.S</t>
  </si>
  <si>
    <t>Spínač dvojpólový nástenný, radenie 2S, IP44</t>
  </si>
  <si>
    <t>1773385444</t>
  </si>
  <si>
    <t>185</t>
  </si>
  <si>
    <t>210110004.S</t>
  </si>
  <si>
    <t>Striedavý prepínač - radenie 6, nástenný, IP 44, vrátane zapojenia</t>
  </si>
  <si>
    <t>1011361203</t>
  </si>
  <si>
    <t>186</t>
  </si>
  <si>
    <t>345330002920.S</t>
  </si>
  <si>
    <t>Spínač striedavý nástenný, radenie č.6, IP 44</t>
  </si>
  <si>
    <t>466426452</t>
  </si>
  <si>
    <t>187</t>
  </si>
  <si>
    <t>210111004.S</t>
  </si>
  <si>
    <t>Zásuvka vstavaná 230 V / 16A vrátane zapojenia, vyhotovenie 3P</t>
  </si>
  <si>
    <t>-330348813</t>
  </si>
  <si>
    <t>188</t>
  </si>
  <si>
    <t>345510001230.S</t>
  </si>
  <si>
    <t>Zásuvka jednonásobná na povrch, radenie 2P+PE, IP 55, s destkou ochranou</t>
  </si>
  <si>
    <t>-212705536</t>
  </si>
  <si>
    <t>189</t>
  </si>
  <si>
    <t>210193075.S</t>
  </si>
  <si>
    <t>Domova rozvodnica do 96 M pre zapustenú montáž bez sekacích prác</t>
  </si>
  <si>
    <t>2063244390</t>
  </si>
  <si>
    <t>190</t>
  </si>
  <si>
    <t>357150000500.S</t>
  </si>
  <si>
    <t>Rozvodnicová skriňa oceľoplechová zapustená, počet radov 4, modulov v rade 24, modulov celkom 96, PE+N, IP 30</t>
  </si>
  <si>
    <t>-39681624</t>
  </si>
  <si>
    <t>177</t>
  </si>
  <si>
    <t>210201911.S</t>
  </si>
  <si>
    <t>Montáž svietidla interiérového na strop do 1,0 kg</t>
  </si>
  <si>
    <t>-563217218</t>
  </si>
  <si>
    <t>178</t>
  </si>
  <si>
    <t>348110001608.S</t>
  </si>
  <si>
    <t>LED svietidlo závesné modulárne pre LED trubice 2x590 mm, IP20, zapojenie na 2 objímky</t>
  </si>
  <si>
    <t>1306237189</t>
  </si>
  <si>
    <t>156</t>
  </si>
  <si>
    <t>210220001.S</t>
  </si>
  <si>
    <t>Uzemňovacie vedenie na povrchu FeZn drôt zvodový Ø 8-10</t>
  </si>
  <si>
    <t>-388174211</t>
  </si>
  <si>
    <t>157</t>
  </si>
  <si>
    <t>354410054800.S</t>
  </si>
  <si>
    <t>Drôt bleskozvodový FeZn, d 10 mm</t>
  </si>
  <si>
    <t>-1385001503</t>
  </si>
  <si>
    <t>160</t>
  </si>
  <si>
    <t>210220010.S</t>
  </si>
  <si>
    <t>Náter zemniaceho pásku do 120 mm2 (1x náter vrátane svoriek a vyznač. žlt. pruhov)</t>
  </si>
  <si>
    <t>774415520</t>
  </si>
  <si>
    <t>161</t>
  </si>
  <si>
    <t>246220000400.S</t>
  </si>
  <si>
    <t>Email syntetický vonkajší</t>
  </si>
  <si>
    <t>2001031824</t>
  </si>
  <si>
    <t>162</t>
  </si>
  <si>
    <t>246420001200.S</t>
  </si>
  <si>
    <t>Riedidlo S-6006 do syntetických a olejových látok</t>
  </si>
  <si>
    <t>-1903495420</t>
  </si>
  <si>
    <t>158</t>
  </si>
  <si>
    <t>210220020.S</t>
  </si>
  <si>
    <t>Uzemňovacie vedenie v zemi FeZn do 120 mm2 vrátane izolácie spojov</t>
  </si>
  <si>
    <t>521278419</t>
  </si>
  <si>
    <t>159</t>
  </si>
  <si>
    <t>354410058800.S</t>
  </si>
  <si>
    <t>Pásovina uzemňovacia FeZn 30 x 4 mm</t>
  </si>
  <si>
    <t>526850930</t>
  </si>
  <si>
    <t>163</t>
  </si>
  <si>
    <t>210220800.S</t>
  </si>
  <si>
    <t>Uzemňovacie vedenie na povrchu AlMgSi drôt zvodový Ø 8-10 mm</t>
  </si>
  <si>
    <t>-1038923965</t>
  </si>
  <si>
    <t>11*4</t>
  </si>
  <si>
    <t>164</t>
  </si>
  <si>
    <t>354410064200.S</t>
  </si>
  <si>
    <t>Drôt bleskozvodový zliatina AlMgSi, d 8 mm, Al</t>
  </si>
  <si>
    <t>-622732301</t>
  </si>
  <si>
    <t>173</t>
  </si>
  <si>
    <t>210220813.S</t>
  </si>
  <si>
    <t>Podpery vedenia zliatina AlMgSi na plechové strechy PV 23 a PV 24</t>
  </si>
  <si>
    <t>99993992</t>
  </si>
  <si>
    <t>174</t>
  </si>
  <si>
    <t>354410052200.S</t>
  </si>
  <si>
    <t>Podpera vedenia na plechové strechy zliatina AlMgSi označenie PV 23 Al</t>
  </si>
  <si>
    <t>-953457616</t>
  </si>
  <si>
    <t>165</t>
  </si>
  <si>
    <t>210220831.S</t>
  </si>
  <si>
    <t>Zachytávacia tyč zliatina AlMgSi bez osadenia JP 10, JP 15, JP 20</t>
  </si>
  <si>
    <t>-817801381</t>
  </si>
  <si>
    <t>166</t>
  </si>
  <si>
    <t>354410030400.S</t>
  </si>
  <si>
    <t>Tyč zachytávacia zliatina AlMgSi označenie JP 10 Al</t>
  </si>
  <si>
    <t>-1026636554</t>
  </si>
  <si>
    <t>167</t>
  </si>
  <si>
    <t>210220853.S</t>
  </si>
  <si>
    <t>Svorka zliatina AlMgSi spojovacia SS</t>
  </si>
  <si>
    <t>114676389</t>
  </si>
  <si>
    <t>168</t>
  </si>
  <si>
    <t>354410012900.S</t>
  </si>
  <si>
    <t>Svorka spojovacia zliatina AlMgSi označenie SS 2 skrutky s príložkou Al</t>
  </si>
  <si>
    <t>-1445468440</t>
  </si>
  <si>
    <t>169</t>
  </si>
  <si>
    <t>210220856.S</t>
  </si>
  <si>
    <t>Svorka zliatina AlMgSi na odkvapový žľab SO</t>
  </si>
  <si>
    <t>1010681697</t>
  </si>
  <si>
    <t>170</t>
  </si>
  <si>
    <t>354410013800.S</t>
  </si>
  <si>
    <t>Svorka okapová zliatina AlMgSi označenie SO Al</t>
  </si>
  <si>
    <t>-1029936774</t>
  </si>
  <si>
    <t>171</t>
  </si>
  <si>
    <t>210220862.S</t>
  </si>
  <si>
    <t>Svorka zliatina AlMgSi uzemňovacia SR03</t>
  </si>
  <si>
    <t>-148517722</t>
  </si>
  <si>
    <t>172</t>
  </si>
  <si>
    <t>354410016600.S</t>
  </si>
  <si>
    <t>Svorka uzemňovacia zliatina AlMgSi označenie SR 03 E</t>
  </si>
  <si>
    <t>-1343878092</t>
  </si>
  <si>
    <t>191</t>
  </si>
  <si>
    <t>210220880.S</t>
  </si>
  <si>
    <t>Ochranný uholník zliatina AlMgSi   OU</t>
  </si>
  <si>
    <t>-733544763</t>
  </si>
  <si>
    <t>192</t>
  </si>
  <si>
    <t>354410063500.S</t>
  </si>
  <si>
    <t>Uholník ochranný zliatina AlMgSi označenie OU 1,7 m Al</t>
  </si>
  <si>
    <t>-916892764</t>
  </si>
  <si>
    <t>152</t>
  </si>
  <si>
    <t>210451003.S</t>
  </si>
  <si>
    <t>Montáž vykurovacej rohože 160 W/m2</t>
  </si>
  <si>
    <t>221346724</t>
  </si>
  <si>
    <t>(110,44+52,28)</t>
  </si>
  <si>
    <t>153</t>
  </si>
  <si>
    <t>341720010300.S</t>
  </si>
  <si>
    <t>Vykurovacia rohož samolepiaca s dvojžilovým vodičom 160W/6,1, šxl 0,50x12,3 m, príkon 1000 W</t>
  </si>
  <si>
    <t>-570291911</t>
  </si>
  <si>
    <t>162,72*0,16261 'Prepočítané koeficientom množstva</t>
  </si>
  <si>
    <t>193</t>
  </si>
  <si>
    <t>210812119.S</t>
  </si>
  <si>
    <t>Kábel medený silový uložený pevne NYY 0,6/1 kV 3x1,5</t>
  </si>
  <si>
    <t>617095291</t>
  </si>
  <si>
    <t>194</t>
  </si>
  <si>
    <t>341110014400.S</t>
  </si>
  <si>
    <t>Kábel medený NYY-J 3x1,5 mm2 RE</t>
  </si>
  <si>
    <t>-685439989</t>
  </si>
  <si>
    <t>195</t>
  </si>
  <si>
    <t>210812120.S</t>
  </si>
  <si>
    <t>Kábel medený silový uložený pevne NYY 0,6/1 kV 3x2,5</t>
  </si>
  <si>
    <t>744324925</t>
  </si>
  <si>
    <t>196</t>
  </si>
  <si>
    <t>341110014500.S</t>
  </si>
  <si>
    <t>Kábel medený NYY-J 3x2,5 mm2 RE</t>
  </si>
  <si>
    <t>-1090366569</t>
  </si>
  <si>
    <t>197</t>
  </si>
  <si>
    <t>210812121.S</t>
  </si>
  <si>
    <t>Kábel medený silový uložený pevne NYY 0,6/1 kV 3x4</t>
  </si>
  <si>
    <t>769077148</t>
  </si>
  <si>
    <t>198</t>
  </si>
  <si>
    <t>341110014600.S</t>
  </si>
  <si>
    <t>Kábel medený NYY 3x4 mm2</t>
  </si>
  <si>
    <t>647730624</t>
  </si>
  <si>
    <t>199</t>
  </si>
  <si>
    <t>210812123.S</t>
  </si>
  <si>
    <t>Kábel medený silový uložený pevne NYY 0,6/1 kV 3x10</t>
  </si>
  <si>
    <t>-1474276484</t>
  </si>
  <si>
    <t>200</t>
  </si>
  <si>
    <t>341110014800.S</t>
  </si>
  <si>
    <t>Kábel medený NYY 3x10 mm2</t>
  </si>
  <si>
    <t>1175126523</t>
  </si>
  <si>
    <t>233</t>
  </si>
  <si>
    <t>998921201.S</t>
  </si>
  <si>
    <t>Presun hmôt pre montáž silnoprúdových rozvodov a zariadení v stavbe (objekte) výšky do 7 m</t>
  </si>
  <si>
    <t>%</t>
  </si>
  <si>
    <t>502918551</t>
  </si>
  <si>
    <t>Objekt:</t>
  </si>
  <si>
    <t>2024_DH_03.1 - Vonkajší vodovod a kanalizácia</t>
  </si>
  <si>
    <t xml:space="preserve">    8 - Rúrové vedenie</t>
  </si>
  <si>
    <t xml:space="preserve">    724 - Zdravotechnika - strojné vybavenie</t>
  </si>
  <si>
    <t>131301101.S</t>
  </si>
  <si>
    <t>Výkop nezapaženej jamy v hornine 4, do 100 m3</t>
  </si>
  <si>
    <t>106695267</t>
  </si>
  <si>
    <t>"žumpa" 13</t>
  </si>
  <si>
    <t>"vodovodná šachta" 1,5*2*2</t>
  </si>
  <si>
    <t>-1415905380</t>
  </si>
  <si>
    <t>20*1*1,5</t>
  </si>
  <si>
    <t>174101001.S</t>
  </si>
  <si>
    <t>Zásyp sypaninou so zhutnením jám, šachiet, rýh, zárezov alebo okolo objektov do 100 m3</t>
  </si>
  <si>
    <t>460363640</t>
  </si>
  <si>
    <t>175101102.S</t>
  </si>
  <si>
    <t>Obsyp potrubia sypaninou z vhodných hornín 1 až 4 s prehodením sypaniny</t>
  </si>
  <si>
    <t>1790725481</t>
  </si>
  <si>
    <t>20*1*0,3</t>
  </si>
  <si>
    <t>583310000600.S</t>
  </si>
  <si>
    <t>Kamenivo ťažené drobné frakcia 0-4 mm</t>
  </si>
  <si>
    <t>663635295</t>
  </si>
  <si>
    <t>6*1,8</t>
  </si>
  <si>
    <t>13</t>
  </si>
  <si>
    <t>274313521.S</t>
  </si>
  <si>
    <t>Betón základových pásov, prostý tr. C 12/15</t>
  </si>
  <si>
    <t>205819927</t>
  </si>
  <si>
    <t>"obetonovanie žumpy" (2*1,5+4*1,5)*2*0,2</t>
  </si>
  <si>
    <t>Rúrové vedenie</t>
  </si>
  <si>
    <t>17</t>
  </si>
  <si>
    <t>871171218.S</t>
  </si>
  <si>
    <t>Montáž vodovodného RC potrubia z PE 100 RC SDR11 zváraného elektrotvarovkami D 32x3,0 mm</t>
  </si>
  <si>
    <t>1367402808</t>
  </si>
  <si>
    <t>18</t>
  </si>
  <si>
    <t>286130017000.S</t>
  </si>
  <si>
    <t>Rúra jednovrstvová na pitnú vodu SDR11, 32x3,0x100 m, materiál: PE 100 RC</t>
  </si>
  <si>
    <t>30546407</t>
  </si>
  <si>
    <t>286530227100.S</t>
  </si>
  <si>
    <t>Elektrospojka PE 100, na vodu, plyn a kanalizáciu, SDR 11, D 32 mm</t>
  </si>
  <si>
    <t>-1516765037</t>
  </si>
  <si>
    <t>871324204.S</t>
  </si>
  <si>
    <t>Potrubie kanalizačné hladké plnostenné PP SN 10 DN 150</t>
  </si>
  <si>
    <t>686901175</t>
  </si>
  <si>
    <t>893222111.S</t>
  </si>
  <si>
    <t>Šachta armatúrna z prostého betónu so stropom z dielcov vnútor. pôdorys. plochy nad 1,50 do 2,50 m2</t>
  </si>
  <si>
    <t>-703096207</t>
  </si>
  <si>
    <t>893301001.S</t>
  </si>
  <si>
    <t>Osadenie vodomernej šachty železobetónovej, hmotnosti do 3 t</t>
  </si>
  <si>
    <t>-559526992</t>
  </si>
  <si>
    <t>594300000100.S</t>
  </si>
  <si>
    <t>Vodomerná a armatúrna šachta, objem 1,9 m3, železobetónová</t>
  </si>
  <si>
    <t>-1134485934</t>
  </si>
  <si>
    <t>894170212.S</t>
  </si>
  <si>
    <t>Osadenie podzemnej plastovej nádrže na odpadovú vodu - žumpu od 8000 do 10000 l</t>
  </si>
  <si>
    <t>1097623000</t>
  </si>
  <si>
    <t>286610049900</t>
  </si>
  <si>
    <t>Žumpy plastové hranaté, rozmer 2000x4000x1500 mm, objem 12000 l, pre obetónovanie, PLASTPRODUKT</t>
  </si>
  <si>
    <t>-1228934726</t>
  </si>
  <si>
    <t>894170215.S</t>
  </si>
  <si>
    <t>Osadenie nadstavca pre nádrže na odpadovú vodu - žumpu</t>
  </si>
  <si>
    <t>311442696</t>
  </si>
  <si>
    <t>562410001320.S</t>
  </si>
  <si>
    <t>Otočný nadstavec pre plastové podzemné nádrže Mini DN 100</t>
  </si>
  <si>
    <t>-1603647054</t>
  </si>
  <si>
    <t>724</t>
  </si>
  <si>
    <t>Zdravotechnika - strojné vybavenie</t>
  </si>
  <si>
    <t>7241321.R</t>
  </si>
  <si>
    <t xml:space="preserve">Vŕtaná studňa 22m komplet dodávka </t>
  </si>
  <si>
    <t>1287395097</t>
  </si>
  <si>
    <t>724133006.S</t>
  </si>
  <si>
    <t>Montáž čerpadla vodovodného ručného so sacím košom a potrubím pre hĺbku studne 16-22 m</t>
  </si>
  <si>
    <t>-1424632039</t>
  </si>
  <si>
    <t>426530000300.S</t>
  </si>
  <si>
    <t>Čerpadlo - pumpa ručná, stojanová, vnútorný priemer valca 75 mm</t>
  </si>
  <si>
    <t>-329822707</t>
  </si>
  <si>
    <t>724211102.S</t>
  </si>
  <si>
    <t>Montáž domovej vodárne od 50 do 100 L, s čerpadlom odstredivým horizontálnym so sacím košom, bez potrubia</t>
  </si>
  <si>
    <t>-2044201376</t>
  </si>
  <si>
    <t>426610000100.S</t>
  </si>
  <si>
    <t>Domáca vodáreň automatická s frekvenčným meničom, Q=4,8 m3/h, nasávacia výška max 7 m</t>
  </si>
  <si>
    <t>-1116690796</t>
  </si>
  <si>
    <t>2024_DH_03.2 - Elektrická prípojka</t>
  </si>
  <si>
    <t>1744469247</t>
  </si>
  <si>
    <t>150*0,4*1</t>
  </si>
  <si>
    <t>1627905823</t>
  </si>
  <si>
    <t>66498488</t>
  </si>
  <si>
    <t>150*0,4*0,3</t>
  </si>
  <si>
    <t>770347710</t>
  </si>
  <si>
    <t>18*1,8</t>
  </si>
  <si>
    <t>210010576.S</t>
  </si>
  <si>
    <t>Rúrka ohybná elektroinštalačná UV stabilná bezhalogenová, D 54 uložená pevne</t>
  </si>
  <si>
    <t>1032455714</t>
  </si>
  <si>
    <t>345710011405</t>
  </si>
  <si>
    <t>Rúrka ohybná bezhalogénová APACS42 F25 na mechanickú ochranu káblov D 42,5 mm, čierna, PA, KOPOS</t>
  </si>
  <si>
    <t>683656154</t>
  </si>
  <si>
    <t>345710015800.S</t>
  </si>
  <si>
    <t>Spojka priama so závitom M50 z PA pre elektroinštal. rúrky, UV stabilná bezhalogénová samozhášavá, D 54 mm</t>
  </si>
  <si>
    <t>964648138</t>
  </si>
  <si>
    <t>Ukončenie vodičov v rozvádzač. vrátane zapojenia a vodič6ovej koncovky do 2,5 mm2</t>
  </si>
  <si>
    <t>217594964</t>
  </si>
  <si>
    <t>242075361</t>
  </si>
  <si>
    <t>210100004.S</t>
  </si>
  <si>
    <t>Ukončenie vodičov v rozvádzač. vrátane zapojenia a vodičovej koncovky do 25 mm2</t>
  </si>
  <si>
    <t>989810186</t>
  </si>
  <si>
    <t>345720004100.S</t>
  </si>
  <si>
    <t>Dutinka lisovacia DI 25-16 izolovaná</t>
  </si>
  <si>
    <t>202300410</t>
  </si>
  <si>
    <t>354310013100.S</t>
  </si>
  <si>
    <t>Káblové oko hliníkové lisovacie 25 Al 617064</t>
  </si>
  <si>
    <t>-179741619</t>
  </si>
  <si>
    <t>354310020500.S</t>
  </si>
  <si>
    <t>Káblové oko medené lisovacie CU 25x6 KU</t>
  </si>
  <si>
    <t>-1128011238</t>
  </si>
  <si>
    <t>210193001.S</t>
  </si>
  <si>
    <t>Rozpájacia a istiaca plastová skriňa pilierová - typ SR 1</t>
  </si>
  <si>
    <t>-1297906039</t>
  </si>
  <si>
    <t>25</t>
  </si>
  <si>
    <t>357110000100.S</t>
  </si>
  <si>
    <t>Skriňa rozpájacia a istiaca, plastová, pilierová SR 1 DIN00 VV 2x400A P2</t>
  </si>
  <si>
    <t>-1562806302</t>
  </si>
  <si>
    <t>210881452.S</t>
  </si>
  <si>
    <t>Kábel bezhalogénový, medený uložený voľne NHXCH-FE 180/E90 0,6/1,0 kV  3x1,5/1,5</t>
  </si>
  <si>
    <t>522494377</t>
  </si>
  <si>
    <t>341610032800.S</t>
  </si>
  <si>
    <t>Kábel medený bezhalogenový NHXCH FE180/E90 3x1,5/1,5 mm2</t>
  </si>
  <si>
    <t>19854674</t>
  </si>
  <si>
    <t>210902114.S</t>
  </si>
  <si>
    <t>Kábel hliníkový silový uložený pevne 1-AYKY 0,6/1 kV 4x25</t>
  </si>
  <si>
    <t>-1047610222</t>
  </si>
  <si>
    <t>341110030500.S</t>
  </si>
  <si>
    <t>Kábel hliníkový 1-AYKY 4x25 mm2</t>
  </si>
  <si>
    <t>221935160</t>
  </si>
  <si>
    <t>2024_DH_03.3 - Interiér</t>
  </si>
  <si>
    <t>766_R01</t>
  </si>
  <si>
    <t>Postel drevená dvojpostel vrátane matraca 1600x1800</t>
  </si>
  <si>
    <t>1694251204</t>
  </si>
  <si>
    <t>766_R10</t>
  </si>
  <si>
    <t>Kuchynská linkavrátane elektrospotrebičov, drezu, batérie</t>
  </si>
  <si>
    <t>388526534</t>
  </si>
  <si>
    <t>766_R11</t>
  </si>
  <si>
    <t>Jedálenský stôl</t>
  </si>
  <si>
    <t>2070630527</t>
  </si>
  <si>
    <t>766_R12</t>
  </si>
  <si>
    <t>Jedálenská stolička</t>
  </si>
  <si>
    <t>1121921909</t>
  </si>
  <si>
    <t>766_R13</t>
  </si>
  <si>
    <t>Rohová sedačka s konferečným stolíkom</t>
  </si>
  <si>
    <t>691383814</t>
  </si>
  <si>
    <t>766_R14</t>
  </si>
  <si>
    <t>THORMA Krbové kachle ANDORRA</t>
  </si>
  <si>
    <t>1989411629</t>
  </si>
  <si>
    <t>766_R02</t>
  </si>
  <si>
    <t xml:space="preserve">Trojsedačka </t>
  </si>
  <si>
    <t>-1116001609</t>
  </si>
  <si>
    <t>766_R03</t>
  </si>
  <si>
    <t>TV stolík</t>
  </si>
  <si>
    <t>-1465541121</t>
  </si>
  <si>
    <t>766_R04</t>
  </si>
  <si>
    <t>LCD TV 43´ ´</t>
  </si>
  <si>
    <t>-974132248</t>
  </si>
  <si>
    <t>766_R05</t>
  </si>
  <si>
    <t xml:space="preserve">Vstavaný šatník </t>
  </si>
  <si>
    <t>834923182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</si>
</sst>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sz val="10"/>
      <color rgb="FF46464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/>
      <bottom/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23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15" fillId="0" borderId="0" xfId="0" applyFont="1" applyAlignment="1">
      <alignment horizontal="left" vertical="center"/>
    </xf>
    <xf numFmtId="4" fontId="2" fillId="0" borderId="0" xfId="0" applyNumberFormat="1" applyFont="1" applyAlignment="1">
      <alignment vertical="center"/>
    </xf>
    <xf numFmtId="0" fontId="0" fillId="0" borderId="3" xfId="0" applyBorder="1" applyAlignment="1">
      <alignment vertical="center"/>
    </xf>
    <xf numFmtId="0" fontId="16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3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2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4" borderId="7" xfId="0" applyFill="1" applyBorder="1" applyAlignment="1">
      <alignment vertical="center"/>
    </xf>
    <xf numFmtId="0" fontId="23" fillId="4" borderId="0" xfId="0" applyFont="1" applyFill="1" applyAlignment="1">
      <alignment horizontal="center" vertical="center"/>
    </xf>
    <xf numFmtId="0" fontId="24" fillId="0" borderId="1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4" fontId="25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1" fillId="0" borderId="14" xfId="0" applyNumberFormat="1" applyFont="1" applyBorder="1" applyAlignment="1">
      <alignment vertical="center"/>
    </xf>
    <xf numFmtId="4" fontId="21" fillId="0" borderId="0" xfId="0" applyNumberFormat="1" applyFont="1" applyAlignment="1">
      <alignment vertical="center"/>
    </xf>
    <xf numFmtId="166" fontId="21" fillId="0" borderId="0" xfId="0" applyNumberFormat="1" applyFont="1" applyAlignment="1">
      <alignment vertical="center"/>
    </xf>
    <xf numFmtId="4" fontId="21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9" fillId="0" borderId="14" xfId="0" applyNumberFormat="1" applyFont="1" applyBorder="1" applyAlignment="1">
      <alignment vertical="center"/>
    </xf>
    <xf numFmtId="4" fontId="29" fillId="0" borderId="0" xfId="0" applyNumberFormat="1" applyFont="1" applyAlignment="1">
      <alignment vertical="center"/>
    </xf>
    <xf numFmtId="166" fontId="29" fillId="0" borderId="0" xfId="0" applyNumberFormat="1" applyFont="1" applyAlignment="1">
      <alignment vertical="center"/>
    </xf>
    <xf numFmtId="4" fontId="29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9" fillId="0" borderId="19" xfId="0" applyNumberFormat="1" applyFont="1" applyBorder="1" applyAlignment="1">
      <alignment vertical="center"/>
    </xf>
    <xf numFmtId="4" fontId="29" fillId="0" borderId="20" xfId="0" applyNumberFormat="1" applyFont="1" applyBorder="1" applyAlignment="1">
      <alignment vertical="center"/>
    </xf>
    <xf numFmtId="166" fontId="29" fillId="0" borderId="20" xfId="0" applyNumberFormat="1" applyFont="1" applyBorder="1" applyAlignment="1">
      <alignment vertical="center"/>
    </xf>
    <xf numFmtId="4" fontId="29" fillId="0" borderId="21" xfId="0" applyNumberFormat="1" applyFont="1" applyBorder="1" applyAlignment="1">
      <alignment vertical="center"/>
    </xf>
    <xf numFmtId="0" fontId="0" fillId="0" borderId="22" xfId="0" applyBorder="1" applyAlignment="1">
      <alignment vertical="center"/>
    </xf>
    <xf numFmtId="0" fontId="25" fillId="4" borderId="0" xfId="0" applyFont="1" applyFill="1" applyAlignment="1">
      <alignment horizontal="left" vertical="center"/>
    </xf>
    <xf numFmtId="0" fontId="0" fillId="4" borderId="0" xfId="0" applyFill="1" applyAlignment="1">
      <alignment vertical="center"/>
    </xf>
    <xf numFmtId="4" fontId="25" fillId="4" borderId="0" xfId="0" applyNumberFormat="1" applyFont="1" applyFill="1" applyAlignment="1">
      <alignment vertical="center"/>
    </xf>
    <xf numFmtId="0" fontId="30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6" fillId="0" borderId="0" xfId="0" applyFont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64" fontId="17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3" fillId="4" borderId="0" xfId="0" applyFont="1" applyFill="1" applyAlignment="1">
      <alignment horizontal="left" vertical="center"/>
    </xf>
    <xf numFmtId="0" fontId="23" fillId="4" borderId="0" xfId="0" applyFont="1" applyFill="1" applyAlignment="1">
      <alignment horizontal="right" vertical="center"/>
    </xf>
    <xf numFmtId="0" fontId="31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4" fontId="31" fillId="0" borderId="0" xfId="0" applyNumberFormat="1" applyFont="1" applyAlignment="1">
      <alignment vertical="center"/>
    </xf>
    <xf numFmtId="0" fontId="24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3" fillId="4" borderId="16" xfId="0" applyFont="1" applyFill="1" applyBorder="1" applyAlignment="1">
      <alignment horizontal="center" vertical="center" wrapText="1"/>
    </xf>
    <xf numFmtId="0" fontId="23" fillId="4" borderId="17" xfId="0" applyFont="1" applyFill="1" applyBorder="1" applyAlignment="1">
      <alignment horizontal="center" vertical="center" wrapText="1"/>
    </xf>
    <xf numFmtId="0" fontId="23" fillId="4" borderId="18" xfId="0" applyFont="1" applyFill="1" applyBorder="1" applyAlignment="1">
      <alignment horizontal="center" vertical="center" wrapText="1"/>
    </xf>
    <xf numFmtId="0" fontId="23" fillId="4" borderId="0" xfId="0" applyFont="1" applyFill="1" applyAlignment="1">
      <alignment horizontal="center" vertical="center" wrapText="1"/>
    </xf>
    <xf numFmtId="4" fontId="25" fillId="0" borderId="0" xfId="0" applyNumberFormat="1" applyFont="1"/>
    <xf numFmtId="166" fontId="32" fillId="0" borderId="12" xfId="0" applyNumberFormat="1" applyFont="1" applyBorder="1"/>
    <xf numFmtId="166" fontId="32" fillId="0" borderId="13" xfId="0" applyNumberFormat="1" applyFont="1" applyBorder="1"/>
    <xf numFmtId="4" fontId="33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0" fillId="0" borderId="3" xfId="0" applyBorder="1" applyAlignment="1" applyProtection="1">
      <alignment vertical="center"/>
      <protection locked="0"/>
    </xf>
    <xf numFmtId="0" fontId="23" fillId="0" borderId="23" xfId="0" applyFont="1" applyBorder="1" applyAlignment="1" applyProtection="1">
      <alignment horizontal="center" vertical="center"/>
      <protection locked="0"/>
    </xf>
    <xf numFmtId="49" fontId="23" fillId="0" borderId="23" xfId="0" applyNumberFormat="1" applyFont="1" applyBorder="1" applyAlignment="1" applyProtection="1">
      <alignment horizontal="left" vertical="center" wrapText="1"/>
      <protection locked="0"/>
    </xf>
    <xf numFmtId="0" fontId="23" fillId="0" borderId="23" xfId="0" applyFont="1" applyBorder="1" applyAlignment="1" applyProtection="1">
      <alignment horizontal="left" vertical="center" wrapText="1"/>
      <protection locked="0"/>
    </xf>
    <xf numFmtId="0" fontId="23" fillId="0" borderId="23" xfId="0" applyFont="1" applyBorder="1" applyAlignment="1" applyProtection="1">
      <alignment horizontal="center" vertical="center" wrapText="1"/>
      <protection locked="0"/>
    </xf>
    <xf numFmtId="167" fontId="23" fillId="0" borderId="23" xfId="0" applyNumberFormat="1" applyFont="1" applyBorder="1" applyAlignment="1" applyProtection="1">
      <alignment vertical="center"/>
      <protection locked="0"/>
    </xf>
    <xf numFmtId="4" fontId="23" fillId="0" borderId="23" xfId="0" applyNumberFormat="1" applyFont="1" applyBorder="1" applyAlignment="1" applyProtection="1">
      <alignment vertical="center"/>
      <protection locked="0"/>
    </xf>
    <xf numFmtId="0" fontId="0" fillId="0" borderId="23" xfId="0" applyBorder="1" applyAlignment="1" applyProtection="1">
      <alignment vertical="center"/>
      <protection locked="0"/>
    </xf>
    <xf numFmtId="0" fontId="24" fillId="0" borderId="14" xfId="0" applyFont="1" applyBorder="1" applyAlignment="1">
      <alignment horizontal="left" vertical="center"/>
    </xf>
    <xf numFmtId="166" fontId="24" fillId="0" borderId="0" xfId="0" applyNumberFormat="1" applyFont="1" applyAlignment="1">
      <alignment vertical="center"/>
    </xf>
    <xf numFmtId="166" fontId="24" fillId="0" borderId="15" xfId="0" applyNumberFormat="1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9" fillId="0" borderId="3" xfId="0" applyFont="1" applyBorder="1" applyAlignment="1">
      <alignment vertical="center"/>
    </xf>
    <xf numFmtId="0" fontId="3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35" fillId="0" borderId="23" xfId="0" applyFont="1" applyBorder="1" applyAlignment="1" applyProtection="1">
      <alignment horizontal="center" vertical="center"/>
      <protection locked="0"/>
    </xf>
    <xf numFmtId="49" fontId="35" fillId="0" borderId="23" xfId="0" applyNumberFormat="1" applyFont="1" applyBorder="1" applyAlignment="1" applyProtection="1">
      <alignment horizontal="left" vertical="center" wrapText="1"/>
      <protection locked="0"/>
    </xf>
    <xf numFmtId="0" fontId="35" fillId="0" borderId="23" xfId="0" applyFont="1" applyBorder="1" applyAlignment="1" applyProtection="1">
      <alignment horizontal="left" vertical="center" wrapText="1"/>
      <protection locked="0"/>
    </xf>
    <xf numFmtId="0" fontId="35" fillId="0" borderId="23" xfId="0" applyFont="1" applyBorder="1" applyAlignment="1" applyProtection="1">
      <alignment horizontal="center" vertical="center" wrapText="1"/>
      <protection locked="0"/>
    </xf>
    <xf numFmtId="167" fontId="35" fillId="0" borderId="23" xfId="0" applyNumberFormat="1" applyFont="1" applyBorder="1" applyAlignment="1" applyProtection="1">
      <alignment vertical="center"/>
      <protection locked="0"/>
    </xf>
    <xf numFmtId="4" fontId="35" fillId="0" borderId="23" xfId="0" applyNumberFormat="1" applyFont="1" applyBorder="1" applyAlignment="1" applyProtection="1">
      <alignment vertical="center"/>
      <protection locked="0"/>
    </xf>
    <xf numFmtId="0" fontId="36" fillId="0" borderId="23" xfId="0" applyFont="1" applyBorder="1" applyAlignment="1" applyProtection="1">
      <alignment vertical="center"/>
      <protection locked="0"/>
    </xf>
    <xf numFmtId="0" fontId="36" fillId="0" borderId="3" xfId="0" applyFont="1" applyBorder="1" applyAlignment="1">
      <alignment vertical="center"/>
    </xf>
    <xf numFmtId="0" fontId="35" fillId="0" borderId="14" xfId="0" applyFont="1" applyBorder="1" applyAlignment="1">
      <alignment horizontal="left" vertical="center"/>
    </xf>
    <xf numFmtId="0" fontId="35" fillId="0" borderId="0" xfId="0" applyFont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167" fontId="11" fillId="0" borderId="0" xfId="0" applyNumberFormat="1" applyFont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24" fillId="0" borderId="19" xfId="0" applyFont="1" applyBorder="1" applyAlignment="1">
      <alignment horizontal="left" vertical="center"/>
    </xf>
    <xf numFmtId="0" fontId="24" fillId="0" borderId="20" xfId="0" applyFont="1" applyBorder="1" applyAlignment="1">
      <alignment horizontal="center" vertical="center"/>
    </xf>
    <xf numFmtId="166" fontId="24" fillId="0" borderId="20" xfId="0" applyNumberFormat="1" applyFont="1" applyBorder="1" applyAlignment="1">
      <alignment vertical="center"/>
    </xf>
    <xf numFmtId="166" fontId="24" fillId="0" borderId="21" xfId="0" applyNumberFormat="1" applyFont="1" applyBorder="1" applyAlignment="1">
      <alignment vertical="center"/>
    </xf>
    <xf numFmtId="0" fontId="35" fillId="0" borderId="19" xfId="0" applyFont="1" applyBorder="1" applyAlignment="1">
      <alignment horizontal="left" vertical="center"/>
    </xf>
    <xf numFmtId="0" fontId="35" fillId="0" borderId="2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4" borderId="6" xfId="0" applyFont="1" applyFill="1" applyBorder="1" applyAlignment="1">
      <alignment horizontal="center" vertical="center"/>
    </xf>
    <xf numFmtId="0" fontId="23" fillId="4" borderId="7" xfId="0" applyFont="1" applyFill="1" applyBorder="1" applyAlignment="1">
      <alignment horizontal="left" vertical="center"/>
    </xf>
    <xf numFmtId="0" fontId="23" fillId="4" borderId="7" xfId="0" applyFont="1" applyFill="1" applyBorder="1" applyAlignment="1">
      <alignment horizontal="right" vertical="center"/>
    </xf>
    <xf numFmtId="0" fontId="23" fillId="4" borderId="7" xfId="0" applyFont="1" applyFill="1" applyBorder="1" applyAlignment="1">
      <alignment horizontal="center" vertical="center"/>
    </xf>
    <xf numFmtId="0" fontId="23" fillId="4" borderId="8" xfId="0" applyFont="1" applyFill="1" applyBorder="1" applyAlignment="1">
      <alignment horizontal="left" vertical="center"/>
    </xf>
    <xf numFmtId="4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7" fillId="0" borderId="0" xfId="0" applyFont="1" applyAlignment="1">
      <alignment horizontal="left" vertical="center" wrapText="1"/>
    </xf>
    <xf numFmtId="4" fontId="25" fillId="0" borderId="0" xfId="0" applyNumberFormat="1" applyFont="1" applyAlignment="1">
      <alignment horizontal="right" vertical="center"/>
    </xf>
    <xf numFmtId="4" fontId="25" fillId="0" borderId="0" xfId="0" applyNumberFormat="1" applyFont="1" applyAlignment="1">
      <alignment vertical="center"/>
    </xf>
    <xf numFmtId="4" fontId="25" fillId="4" borderId="0" xfId="0" applyNumberFormat="1" applyFont="1" applyFill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vertical="center"/>
    </xf>
    <xf numFmtId="4" fontId="16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8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64" fontId="17" fillId="0" borderId="0" xfId="0" applyNumberFormat="1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4" fontId="19" fillId="0" borderId="0" xfId="0" applyNumberFormat="1" applyFont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4" fillId="3" borderId="7" xfId="0" applyFont="1" applyFill="1" applyBorder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103"/>
  <sheetViews>
    <sheetView showGridLines="0" topLeftCell="A19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 ht="11.25">
      <c r="A1" s="15" t="s">
        <v>0</v>
      </c>
      <c r="AZ1" s="15" t="s">
        <v>1</v>
      </c>
      <c r="BA1" s="15" t="s">
        <v>2</v>
      </c>
      <c r="BB1" s="15" t="s">
        <v>1</v>
      </c>
      <c r="BT1" s="15" t="s">
        <v>3</v>
      </c>
      <c r="BU1" s="15" t="s">
        <v>3</v>
      </c>
      <c r="BV1" s="15" t="s">
        <v>4</v>
      </c>
    </row>
    <row r="2" spans="1:74" ht="36.950000000000003" customHeight="1">
      <c r="AR2" s="226" t="s">
        <v>5</v>
      </c>
      <c r="AS2" s="209"/>
      <c r="AT2" s="209"/>
      <c r="AU2" s="209"/>
      <c r="AV2" s="209"/>
      <c r="AW2" s="209"/>
      <c r="AX2" s="209"/>
      <c r="AY2" s="209"/>
      <c r="AZ2" s="209"/>
      <c r="BA2" s="209"/>
      <c r="BB2" s="209"/>
      <c r="BC2" s="209"/>
      <c r="BD2" s="209"/>
      <c r="BE2" s="209"/>
      <c r="BS2" s="16" t="s">
        <v>6</v>
      </c>
      <c r="BT2" s="16" t="s">
        <v>7</v>
      </c>
    </row>
    <row r="3" spans="1:74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7</v>
      </c>
    </row>
    <row r="4" spans="1:74" ht="24.95" customHeight="1">
      <c r="B4" s="19"/>
      <c r="D4" s="20" t="s">
        <v>8</v>
      </c>
      <c r="AR4" s="19"/>
      <c r="AS4" s="21" t="s">
        <v>9</v>
      </c>
      <c r="BS4" s="16" t="s">
        <v>10</v>
      </c>
    </row>
    <row r="5" spans="1:74" ht="12" customHeight="1">
      <c r="B5" s="19"/>
      <c r="D5" s="22" t="s">
        <v>11</v>
      </c>
      <c r="K5" s="208" t="s">
        <v>12</v>
      </c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  <c r="AH5" s="209"/>
      <c r="AI5" s="209"/>
      <c r="AJ5" s="209"/>
      <c r="AR5" s="19"/>
      <c r="BS5" s="16" t="s">
        <v>6</v>
      </c>
    </row>
    <row r="6" spans="1:74" ht="36.950000000000003" customHeight="1">
      <c r="B6" s="19"/>
      <c r="D6" s="24" t="s">
        <v>13</v>
      </c>
      <c r="K6" s="210" t="s">
        <v>14</v>
      </c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09"/>
      <c r="AD6" s="209"/>
      <c r="AE6" s="209"/>
      <c r="AF6" s="209"/>
      <c r="AG6" s="209"/>
      <c r="AH6" s="209"/>
      <c r="AI6" s="209"/>
      <c r="AJ6" s="209"/>
      <c r="AR6" s="19"/>
      <c r="BS6" s="16" t="s">
        <v>6</v>
      </c>
    </row>
    <row r="7" spans="1:74" ht="12" customHeight="1">
      <c r="B7" s="19"/>
      <c r="D7" s="25" t="s">
        <v>15</v>
      </c>
      <c r="K7" s="23" t="s">
        <v>1</v>
      </c>
      <c r="AK7" s="25" t="s">
        <v>16</v>
      </c>
      <c r="AN7" s="23" t="s">
        <v>1</v>
      </c>
      <c r="AR7" s="19"/>
      <c r="BS7" s="16" t="s">
        <v>6</v>
      </c>
    </row>
    <row r="8" spans="1:74" ht="12" customHeight="1">
      <c r="B8" s="19"/>
      <c r="D8" s="25" t="s">
        <v>17</v>
      </c>
      <c r="K8" s="23" t="s">
        <v>18</v>
      </c>
      <c r="AK8" s="25" t="s">
        <v>19</v>
      </c>
      <c r="AN8" s="23" t="s">
        <v>20</v>
      </c>
      <c r="AR8" s="19"/>
      <c r="BS8" s="16" t="s">
        <v>6</v>
      </c>
    </row>
    <row r="9" spans="1:74" ht="14.45" customHeight="1">
      <c r="B9" s="19"/>
      <c r="AR9" s="19"/>
      <c r="BS9" s="16" t="s">
        <v>6</v>
      </c>
    </row>
    <row r="10" spans="1:74" ht="12" customHeight="1">
      <c r="B10" s="19"/>
      <c r="D10" s="25" t="s">
        <v>21</v>
      </c>
      <c r="AK10" s="25" t="s">
        <v>22</v>
      </c>
      <c r="AN10" s="23" t="s">
        <v>1</v>
      </c>
      <c r="AR10" s="19"/>
      <c r="BS10" s="16" t="s">
        <v>6</v>
      </c>
    </row>
    <row r="11" spans="1:74" ht="18.399999999999999" customHeight="1">
      <c r="B11" s="19"/>
      <c r="E11" s="23" t="s">
        <v>23</v>
      </c>
      <c r="AK11" s="25" t="s">
        <v>24</v>
      </c>
      <c r="AN11" s="23" t="s">
        <v>1</v>
      </c>
      <c r="AR11" s="19"/>
      <c r="BS11" s="16" t="s">
        <v>6</v>
      </c>
    </row>
    <row r="12" spans="1:74" ht="6.95" customHeight="1">
      <c r="B12" s="19"/>
      <c r="AR12" s="19"/>
      <c r="BS12" s="16" t="s">
        <v>6</v>
      </c>
    </row>
    <row r="13" spans="1:74" ht="12" customHeight="1">
      <c r="B13" s="19"/>
      <c r="D13" s="25" t="s">
        <v>25</v>
      </c>
      <c r="AK13" s="25" t="s">
        <v>22</v>
      </c>
      <c r="AN13" s="23" t="s">
        <v>1</v>
      </c>
      <c r="AR13" s="19"/>
      <c r="BS13" s="16" t="s">
        <v>6</v>
      </c>
    </row>
    <row r="14" spans="1:74" ht="12.75">
      <c r="B14" s="19"/>
      <c r="E14" s="23" t="s">
        <v>26</v>
      </c>
      <c r="AK14" s="25" t="s">
        <v>24</v>
      </c>
      <c r="AN14" s="23" t="s">
        <v>1</v>
      </c>
      <c r="AR14" s="19"/>
      <c r="BS14" s="16" t="s">
        <v>6</v>
      </c>
    </row>
    <row r="15" spans="1:74" ht="6.95" customHeight="1">
      <c r="B15" s="19"/>
      <c r="AR15" s="19"/>
      <c r="BS15" s="16" t="s">
        <v>3</v>
      </c>
    </row>
    <row r="16" spans="1:74" ht="12" customHeight="1">
      <c r="B16" s="19"/>
      <c r="D16" s="25" t="s">
        <v>27</v>
      </c>
      <c r="AK16" s="25" t="s">
        <v>22</v>
      </c>
      <c r="AN16" s="23" t="s">
        <v>1</v>
      </c>
      <c r="AR16" s="19"/>
      <c r="BS16" s="16" t="s">
        <v>3</v>
      </c>
    </row>
    <row r="17" spans="2:71" ht="18.399999999999999" customHeight="1">
      <c r="B17" s="19"/>
      <c r="E17" s="23" t="s">
        <v>28</v>
      </c>
      <c r="AK17" s="25" t="s">
        <v>24</v>
      </c>
      <c r="AN17" s="23" t="s">
        <v>1</v>
      </c>
      <c r="AR17" s="19"/>
      <c r="BS17" s="16" t="s">
        <v>29</v>
      </c>
    </row>
    <row r="18" spans="2:71" ht="6.95" customHeight="1">
      <c r="B18" s="19"/>
      <c r="AR18" s="19"/>
      <c r="BS18" s="16" t="s">
        <v>6</v>
      </c>
    </row>
    <row r="19" spans="2:71" ht="12" customHeight="1">
      <c r="B19" s="19"/>
      <c r="D19" s="25" t="s">
        <v>30</v>
      </c>
      <c r="AK19" s="25" t="s">
        <v>22</v>
      </c>
      <c r="AN19" s="23" t="s">
        <v>1</v>
      </c>
      <c r="AR19" s="19"/>
      <c r="BS19" s="16" t="s">
        <v>6</v>
      </c>
    </row>
    <row r="20" spans="2:71" ht="18.399999999999999" customHeight="1">
      <c r="B20" s="19"/>
      <c r="E20" s="23" t="s">
        <v>31</v>
      </c>
      <c r="AK20" s="25" t="s">
        <v>24</v>
      </c>
      <c r="AN20" s="23" t="s">
        <v>1</v>
      </c>
      <c r="AR20" s="19"/>
      <c r="BS20" s="16" t="s">
        <v>29</v>
      </c>
    </row>
    <row r="21" spans="2:71" ht="6.95" customHeight="1">
      <c r="B21" s="19"/>
      <c r="AR21" s="19"/>
    </row>
    <row r="22" spans="2:71" ht="12" customHeight="1">
      <c r="B22" s="19"/>
      <c r="D22" s="25" t="s">
        <v>32</v>
      </c>
      <c r="AR22" s="19"/>
    </row>
    <row r="23" spans="2:71" ht="16.5" customHeight="1">
      <c r="B23" s="19"/>
      <c r="E23" s="211" t="s">
        <v>1</v>
      </c>
      <c r="F23" s="211"/>
      <c r="G23" s="211"/>
      <c r="H23" s="211"/>
      <c r="I23" s="211"/>
      <c r="J23" s="211"/>
      <c r="K23" s="211"/>
      <c r="L23" s="211"/>
      <c r="M23" s="211"/>
      <c r="N23" s="211"/>
      <c r="O23" s="211"/>
      <c r="P23" s="211"/>
      <c r="Q23" s="211"/>
      <c r="R23" s="211"/>
      <c r="S23" s="211"/>
      <c r="T23" s="211"/>
      <c r="U23" s="211"/>
      <c r="V23" s="211"/>
      <c r="W23" s="211"/>
      <c r="X23" s="211"/>
      <c r="Y23" s="211"/>
      <c r="Z23" s="211"/>
      <c r="AA23" s="211"/>
      <c r="AB23" s="211"/>
      <c r="AC23" s="211"/>
      <c r="AD23" s="211"/>
      <c r="AE23" s="211"/>
      <c r="AF23" s="211"/>
      <c r="AG23" s="211"/>
      <c r="AH23" s="211"/>
      <c r="AI23" s="211"/>
      <c r="AJ23" s="211"/>
      <c r="AK23" s="211"/>
      <c r="AL23" s="211"/>
      <c r="AM23" s="211"/>
      <c r="AN23" s="211"/>
      <c r="AR23" s="19"/>
    </row>
    <row r="24" spans="2:71" ht="6.95" customHeight="1">
      <c r="B24" s="19"/>
      <c r="AR24" s="19"/>
    </row>
    <row r="25" spans="2:71" ht="6.95" customHeight="1">
      <c r="B25" s="19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R25" s="19"/>
    </row>
    <row r="26" spans="2:71" ht="14.45" customHeight="1">
      <c r="B26" s="19"/>
      <c r="D26" s="28" t="s">
        <v>33</v>
      </c>
      <c r="AK26" s="212">
        <f>ROUND(AG94,2)</f>
        <v>251964.85</v>
      </c>
      <c r="AL26" s="209"/>
      <c r="AM26" s="209"/>
      <c r="AN26" s="209"/>
      <c r="AO26" s="209"/>
      <c r="AR26" s="19"/>
    </row>
    <row r="27" spans="2:71" ht="14.45" customHeight="1">
      <c r="B27" s="19"/>
      <c r="D27" s="28" t="s">
        <v>34</v>
      </c>
      <c r="AK27" s="212">
        <f>ROUND(AG100, 2)</f>
        <v>0</v>
      </c>
      <c r="AL27" s="212"/>
      <c r="AM27" s="212"/>
      <c r="AN27" s="212"/>
      <c r="AO27" s="212"/>
      <c r="AR27" s="19"/>
    </row>
    <row r="28" spans="2:71" s="1" customFormat="1" ht="6.95" customHeight="1">
      <c r="B28" s="30"/>
      <c r="AR28" s="30"/>
    </row>
    <row r="29" spans="2:71" s="1" customFormat="1" ht="25.9" customHeight="1">
      <c r="B29" s="30"/>
      <c r="D29" s="31" t="s">
        <v>35</v>
      </c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213">
        <f>ROUND(AK26 + AK27, 2)</f>
        <v>251964.85</v>
      </c>
      <c r="AL29" s="214"/>
      <c r="AM29" s="214"/>
      <c r="AN29" s="214"/>
      <c r="AO29" s="214"/>
      <c r="AR29" s="30"/>
    </row>
    <row r="30" spans="2:71" s="1" customFormat="1" ht="6.95" customHeight="1">
      <c r="B30" s="30"/>
      <c r="AR30" s="30"/>
    </row>
    <row r="31" spans="2:71" s="1" customFormat="1" ht="12.75">
      <c r="B31" s="30"/>
      <c r="L31" s="215" t="s">
        <v>36</v>
      </c>
      <c r="M31" s="215"/>
      <c r="N31" s="215"/>
      <c r="O31" s="215"/>
      <c r="P31" s="215"/>
      <c r="W31" s="215" t="s">
        <v>37</v>
      </c>
      <c r="X31" s="215"/>
      <c r="Y31" s="215"/>
      <c r="Z31" s="215"/>
      <c r="AA31" s="215"/>
      <c r="AB31" s="215"/>
      <c r="AC31" s="215"/>
      <c r="AD31" s="215"/>
      <c r="AE31" s="215"/>
      <c r="AK31" s="215" t="s">
        <v>38</v>
      </c>
      <c r="AL31" s="215"/>
      <c r="AM31" s="215"/>
      <c r="AN31" s="215"/>
      <c r="AO31" s="215"/>
      <c r="AR31" s="30"/>
    </row>
    <row r="32" spans="2:71" s="2" customFormat="1" ht="14.45" customHeight="1">
      <c r="B32" s="34"/>
      <c r="D32" s="25" t="s">
        <v>39</v>
      </c>
      <c r="F32" s="35" t="s">
        <v>40</v>
      </c>
      <c r="L32" s="218">
        <v>0.2</v>
      </c>
      <c r="M32" s="217"/>
      <c r="N32" s="217"/>
      <c r="O32" s="217"/>
      <c r="P32" s="217"/>
      <c r="Q32" s="36"/>
      <c r="R32" s="36"/>
      <c r="S32" s="36"/>
      <c r="T32" s="36"/>
      <c r="U32" s="36"/>
      <c r="V32" s="36"/>
      <c r="W32" s="216">
        <f>ROUND(AZ94 + SUM(CD100), 2)</f>
        <v>0</v>
      </c>
      <c r="X32" s="217"/>
      <c r="Y32" s="217"/>
      <c r="Z32" s="217"/>
      <c r="AA32" s="217"/>
      <c r="AB32" s="217"/>
      <c r="AC32" s="217"/>
      <c r="AD32" s="217"/>
      <c r="AE32" s="217"/>
      <c r="AF32" s="36"/>
      <c r="AG32" s="36"/>
      <c r="AH32" s="36"/>
      <c r="AI32" s="36"/>
      <c r="AJ32" s="36"/>
      <c r="AK32" s="216">
        <f>ROUND(AV94 + SUM(BY100), 2)</f>
        <v>0</v>
      </c>
      <c r="AL32" s="217"/>
      <c r="AM32" s="217"/>
      <c r="AN32" s="217"/>
      <c r="AO32" s="217"/>
      <c r="AP32" s="36"/>
      <c r="AQ32" s="36"/>
      <c r="AR32" s="37"/>
      <c r="AS32" s="36"/>
      <c r="AT32" s="36"/>
      <c r="AU32" s="36"/>
      <c r="AV32" s="36"/>
      <c r="AW32" s="36"/>
      <c r="AX32" s="36"/>
      <c r="AY32" s="36"/>
      <c r="AZ32" s="36"/>
    </row>
    <row r="33" spans="2:52" s="2" customFormat="1" ht="14.45" customHeight="1">
      <c r="B33" s="34"/>
      <c r="F33" s="35" t="s">
        <v>41</v>
      </c>
      <c r="L33" s="219">
        <v>0.2</v>
      </c>
      <c r="M33" s="220"/>
      <c r="N33" s="220"/>
      <c r="O33" s="220"/>
      <c r="P33" s="220"/>
      <c r="W33" s="221">
        <f>ROUND(BA94 + SUM(CE100), 2)</f>
        <v>251964.85</v>
      </c>
      <c r="X33" s="220"/>
      <c r="Y33" s="220"/>
      <c r="Z33" s="220"/>
      <c r="AA33" s="220"/>
      <c r="AB33" s="220"/>
      <c r="AC33" s="220"/>
      <c r="AD33" s="220"/>
      <c r="AE33" s="220"/>
      <c r="AK33" s="221">
        <f>ROUND(AW94 + SUM(BZ100), 2)</f>
        <v>50392.97</v>
      </c>
      <c r="AL33" s="220"/>
      <c r="AM33" s="220"/>
      <c r="AN33" s="220"/>
      <c r="AO33" s="220"/>
      <c r="AR33" s="34"/>
    </row>
    <row r="34" spans="2:52" s="2" customFormat="1" ht="14.45" hidden="1" customHeight="1">
      <c r="B34" s="34"/>
      <c r="F34" s="25" t="s">
        <v>42</v>
      </c>
      <c r="L34" s="219">
        <v>0.2</v>
      </c>
      <c r="M34" s="220"/>
      <c r="N34" s="220"/>
      <c r="O34" s="220"/>
      <c r="P34" s="220"/>
      <c r="W34" s="221">
        <f>ROUND(BB94 + SUM(CF100), 2)</f>
        <v>0</v>
      </c>
      <c r="X34" s="220"/>
      <c r="Y34" s="220"/>
      <c r="Z34" s="220"/>
      <c r="AA34" s="220"/>
      <c r="AB34" s="220"/>
      <c r="AC34" s="220"/>
      <c r="AD34" s="220"/>
      <c r="AE34" s="220"/>
      <c r="AK34" s="221">
        <v>0</v>
      </c>
      <c r="AL34" s="220"/>
      <c r="AM34" s="220"/>
      <c r="AN34" s="220"/>
      <c r="AO34" s="220"/>
      <c r="AR34" s="34"/>
    </row>
    <row r="35" spans="2:52" s="2" customFormat="1" ht="14.45" hidden="1" customHeight="1">
      <c r="B35" s="34"/>
      <c r="F35" s="25" t="s">
        <v>43</v>
      </c>
      <c r="L35" s="219">
        <v>0.2</v>
      </c>
      <c r="M35" s="220"/>
      <c r="N35" s="220"/>
      <c r="O35" s="220"/>
      <c r="P35" s="220"/>
      <c r="W35" s="221">
        <f>ROUND(BC94 + SUM(CG100), 2)</f>
        <v>0</v>
      </c>
      <c r="X35" s="220"/>
      <c r="Y35" s="220"/>
      <c r="Z35" s="220"/>
      <c r="AA35" s="220"/>
      <c r="AB35" s="220"/>
      <c r="AC35" s="220"/>
      <c r="AD35" s="220"/>
      <c r="AE35" s="220"/>
      <c r="AK35" s="221">
        <v>0</v>
      </c>
      <c r="AL35" s="220"/>
      <c r="AM35" s="220"/>
      <c r="AN35" s="220"/>
      <c r="AO35" s="220"/>
      <c r="AR35" s="34"/>
    </row>
    <row r="36" spans="2:52" s="2" customFormat="1" ht="14.45" hidden="1" customHeight="1">
      <c r="B36" s="34"/>
      <c r="F36" s="35" t="s">
        <v>44</v>
      </c>
      <c r="L36" s="218">
        <v>0</v>
      </c>
      <c r="M36" s="217"/>
      <c r="N36" s="217"/>
      <c r="O36" s="217"/>
      <c r="P36" s="217"/>
      <c r="Q36" s="36"/>
      <c r="R36" s="36"/>
      <c r="S36" s="36"/>
      <c r="T36" s="36"/>
      <c r="U36" s="36"/>
      <c r="V36" s="36"/>
      <c r="W36" s="216">
        <f>ROUND(BD94 + SUM(CH100), 2)</f>
        <v>0</v>
      </c>
      <c r="X36" s="217"/>
      <c r="Y36" s="217"/>
      <c r="Z36" s="217"/>
      <c r="AA36" s="217"/>
      <c r="AB36" s="217"/>
      <c r="AC36" s="217"/>
      <c r="AD36" s="217"/>
      <c r="AE36" s="217"/>
      <c r="AF36" s="36"/>
      <c r="AG36" s="36"/>
      <c r="AH36" s="36"/>
      <c r="AI36" s="36"/>
      <c r="AJ36" s="36"/>
      <c r="AK36" s="216">
        <v>0</v>
      </c>
      <c r="AL36" s="217"/>
      <c r="AM36" s="217"/>
      <c r="AN36" s="217"/>
      <c r="AO36" s="217"/>
      <c r="AP36" s="36"/>
      <c r="AQ36" s="36"/>
      <c r="AR36" s="37"/>
      <c r="AS36" s="36"/>
      <c r="AT36" s="36"/>
      <c r="AU36" s="36"/>
      <c r="AV36" s="36"/>
      <c r="AW36" s="36"/>
      <c r="AX36" s="36"/>
      <c r="AY36" s="36"/>
      <c r="AZ36" s="36"/>
    </row>
    <row r="37" spans="2:52" s="1" customFormat="1" ht="6.95" customHeight="1">
      <c r="B37" s="30"/>
      <c r="AR37" s="30"/>
    </row>
    <row r="38" spans="2:52" s="1" customFormat="1" ht="25.9" customHeight="1">
      <c r="B38" s="30"/>
      <c r="C38" s="38"/>
      <c r="D38" s="39" t="s">
        <v>45</v>
      </c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1" t="s">
        <v>46</v>
      </c>
      <c r="U38" s="40"/>
      <c r="V38" s="40"/>
      <c r="W38" s="40"/>
      <c r="X38" s="225" t="s">
        <v>47</v>
      </c>
      <c r="Y38" s="223"/>
      <c r="Z38" s="223"/>
      <c r="AA38" s="223"/>
      <c r="AB38" s="223"/>
      <c r="AC38" s="40"/>
      <c r="AD38" s="40"/>
      <c r="AE38" s="40"/>
      <c r="AF38" s="40"/>
      <c r="AG38" s="40"/>
      <c r="AH38" s="40"/>
      <c r="AI38" s="40"/>
      <c r="AJ38" s="40"/>
      <c r="AK38" s="222">
        <f>SUM(AK29:AK36)</f>
        <v>302357.82</v>
      </c>
      <c r="AL38" s="223"/>
      <c r="AM38" s="223"/>
      <c r="AN38" s="223"/>
      <c r="AO38" s="224"/>
      <c r="AP38" s="38"/>
      <c r="AQ38" s="38"/>
      <c r="AR38" s="30"/>
    </row>
    <row r="39" spans="2:52" s="1" customFormat="1" ht="6.95" customHeight="1">
      <c r="B39" s="30"/>
      <c r="AR39" s="30"/>
    </row>
    <row r="40" spans="2:52" s="1" customFormat="1" ht="14.45" customHeight="1">
      <c r="B40" s="30"/>
      <c r="AR40" s="30"/>
    </row>
    <row r="41" spans="2:52" ht="14.45" customHeight="1">
      <c r="B41" s="19"/>
      <c r="AR41" s="19"/>
    </row>
    <row r="42" spans="2:52" ht="14.45" customHeight="1">
      <c r="B42" s="19"/>
      <c r="AR42" s="19"/>
    </row>
    <row r="43" spans="2:52" ht="14.45" customHeight="1">
      <c r="B43" s="19"/>
      <c r="AR43" s="19"/>
    </row>
    <row r="44" spans="2:52" ht="14.45" customHeight="1">
      <c r="B44" s="19"/>
      <c r="AR44" s="19"/>
    </row>
    <row r="45" spans="2:52" ht="14.45" customHeight="1">
      <c r="B45" s="19"/>
      <c r="AR45" s="19"/>
    </row>
    <row r="46" spans="2:52" ht="14.45" customHeight="1">
      <c r="B46" s="19"/>
      <c r="AR46" s="19"/>
    </row>
    <row r="47" spans="2:52" ht="14.45" customHeight="1">
      <c r="B47" s="19"/>
      <c r="AR47" s="19"/>
    </row>
    <row r="48" spans="2:52" ht="14.45" customHeight="1">
      <c r="B48" s="19"/>
      <c r="AR48" s="19"/>
    </row>
    <row r="49" spans="2:44" s="1" customFormat="1" ht="14.45" customHeight="1">
      <c r="B49" s="30"/>
      <c r="D49" s="42" t="s">
        <v>48</v>
      </c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2" t="s">
        <v>49</v>
      </c>
      <c r="AI49" s="43"/>
      <c r="AJ49" s="43"/>
      <c r="AK49" s="43"/>
      <c r="AL49" s="43"/>
      <c r="AM49" s="43"/>
      <c r="AN49" s="43"/>
      <c r="AO49" s="43"/>
      <c r="AR49" s="30"/>
    </row>
    <row r="50" spans="2:44" ht="11.25">
      <c r="B50" s="19"/>
      <c r="AR50" s="19"/>
    </row>
    <row r="51" spans="2:44" ht="11.25">
      <c r="B51" s="19"/>
      <c r="AR51" s="19"/>
    </row>
    <row r="52" spans="2:44" ht="11.25">
      <c r="B52" s="19"/>
      <c r="AR52" s="19"/>
    </row>
    <row r="53" spans="2:44" ht="11.25">
      <c r="B53" s="19"/>
      <c r="AR53" s="19"/>
    </row>
    <row r="54" spans="2:44" ht="11.25">
      <c r="B54" s="19"/>
      <c r="AR54" s="19"/>
    </row>
    <row r="55" spans="2:44" ht="11.25">
      <c r="B55" s="19"/>
      <c r="AR55" s="19"/>
    </row>
    <row r="56" spans="2:44" ht="11.25">
      <c r="B56" s="19"/>
      <c r="AR56" s="19"/>
    </row>
    <row r="57" spans="2:44" ht="11.25">
      <c r="B57" s="19"/>
      <c r="AR57" s="19"/>
    </row>
    <row r="58" spans="2:44" ht="11.25">
      <c r="B58" s="19"/>
      <c r="AR58" s="19"/>
    </row>
    <row r="59" spans="2:44" ht="11.25">
      <c r="B59" s="19"/>
      <c r="AR59" s="19"/>
    </row>
    <row r="60" spans="2:44" s="1" customFormat="1" ht="12.75">
      <c r="B60" s="30"/>
      <c r="D60" s="44" t="s">
        <v>50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4" t="s">
        <v>51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4" t="s">
        <v>50</v>
      </c>
      <c r="AI60" s="32"/>
      <c r="AJ60" s="32"/>
      <c r="AK60" s="32"/>
      <c r="AL60" s="32"/>
      <c r="AM60" s="44" t="s">
        <v>51</v>
      </c>
      <c r="AN60" s="32"/>
      <c r="AO60" s="32"/>
      <c r="AR60" s="30"/>
    </row>
    <row r="61" spans="2:44" ht="11.25">
      <c r="B61" s="19"/>
      <c r="AR61" s="19"/>
    </row>
    <row r="62" spans="2:44" ht="11.25">
      <c r="B62" s="19"/>
      <c r="AR62" s="19"/>
    </row>
    <row r="63" spans="2:44" ht="11.25">
      <c r="B63" s="19"/>
      <c r="AR63" s="19"/>
    </row>
    <row r="64" spans="2:44" s="1" customFormat="1" ht="12.75">
      <c r="B64" s="30"/>
      <c r="D64" s="42" t="s">
        <v>52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2" t="s">
        <v>53</v>
      </c>
      <c r="AI64" s="43"/>
      <c r="AJ64" s="43"/>
      <c r="AK64" s="43"/>
      <c r="AL64" s="43"/>
      <c r="AM64" s="43"/>
      <c r="AN64" s="43"/>
      <c r="AO64" s="43"/>
      <c r="AR64" s="30"/>
    </row>
    <row r="65" spans="2:44" ht="11.25">
      <c r="B65" s="19"/>
      <c r="AR65" s="19"/>
    </row>
    <row r="66" spans="2:44" ht="11.25">
      <c r="B66" s="19"/>
      <c r="AR66" s="19"/>
    </row>
    <row r="67" spans="2:44" ht="11.25">
      <c r="B67" s="19"/>
      <c r="AR67" s="19"/>
    </row>
    <row r="68" spans="2:44" ht="11.25">
      <c r="B68" s="19"/>
      <c r="AR68" s="19"/>
    </row>
    <row r="69" spans="2:44" ht="11.25">
      <c r="B69" s="19"/>
      <c r="AR69" s="19"/>
    </row>
    <row r="70" spans="2:44" ht="11.25">
      <c r="B70" s="19"/>
      <c r="AR70" s="19"/>
    </row>
    <row r="71" spans="2:44" ht="11.25">
      <c r="B71" s="19"/>
      <c r="AR71" s="19"/>
    </row>
    <row r="72" spans="2:44" ht="11.25">
      <c r="B72" s="19"/>
      <c r="AR72" s="19"/>
    </row>
    <row r="73" spans="2:44" ht="11.25">
      <c r="B73" s="19"/>
      <c r="AR73" s="19"/>
    </row>
    <row r="74" spans="2:44" ht="11.25">
      <c r="B74" s="19"/>
      <c r="AR74" s="19"/>
    </row>
    <row r="75" spans="2:44" s="1" customFormat="1" ht="12.75">
      <c r="B75" s="30"/>
      <c r="D75" s="44" t="s">
        <v>50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4" t="s">
        <v>51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4" t="s">
        <v>50</v>
      </c>
      <c r="AI75" s="32"/>
      <c r="AJ75" s="32"/>
      <c r="AK75" s="32"/>
      <c r="AL75" s="32"/>
      <c r="AM75" s="44" t="s">
        <v>51</v>
      </c>
      <c r="AN75" s="32"/>
      <c r="AO75" s="32"/>
      <c r="AR75" s="30"/>
    </row>
    <row r="76" spans="2:44" s="1" customFormat="1" ht="11.25">
      <c r="B76" s="30"/>
      <c r="AR76" s="30"/>
    </row>
    <row r="77" spans="2:44" s="1" customFormat="1" ht="6.95" customHeight="1"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6"/>
      <c r="AR77" s="30"/>
    </row>
    <row r="81" spans="1:91" s="1" customFormat="1" ht="6.95" customHeight="1"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30"/>
    </row>
    <row r="82" spans="1:91" s="1" customFormat="1" ht="24.95" customHeight="1">
      <c r="B82" s="30"/>
      <c r="C82" s="20" t="s">
        <v>54</v>
      </c>
      <c r="AR82" s="30"/>
    </row>
    <row r="83" spans="1:91" s="1" customFormat="1" ht="6.95" customHeight="1">
      <c r="B83" s="30"/>
      <c r="AR83" s="30"/>
    </row>
    <row r="84" spans="1:91" s="3" customFormat="1" ht="12" customHeight="1">
      <c r="B84" s="49"/>
      <c r="C84" s="25" t="s">
        <v>11</v>
      </c>
      <c r="L84" s="3" t="str">
        <f>K5</f>
        <v>2024_DH_03</v>
      </c>
      <c r="AR84" s="49"/>
    </row>
    <row r="85" spans="1:91" s="4" customFormat="1" ht="36.950000000000003" customHeight="1">
      <c r="B85" s="50"/>
      <c r="C85" s="51" t="s">
        <v>13</v>
      </c>
      <c r="L85" s="188" t="str">
        <f>K6</f>
        <v>PSBU - Podbanské, Rekreačný objekt</v>
      </c>
      <c r="M85" s="189"/>
      <c r="N85" s="189"/>
      <c r="O85" s="189"/>
      <c r="P85" s="189"/>
      <c r="Q85" s="189"/>
      <c r="R85" s="189"/>
      <c r="S85" s="189"/>
      <c r="T85" s="189"/>
      <c r="U85" s="189"/>
      <c r="V85" s="189"/>
      <c r="W85" s="189"/>
      <c r="X85" s="189"/>
      <c r="Y85" s="189"/>
      <c r="Z85" s="189"/>
      <c r="AA85" s="189"/>
      <c r="AB85" s="189"/>
      <c r="AC85" s="189"/>
      <c r="AD85" s="189"/>
      <c r="AE85" s="189"/>
      <c r="AF85" s="189"/>
      <c r="AG85" s="189"/>
      <c r="AH85" s="189"/>
      <c r="AI85" s="189"/>
      <c r="AJ85" s="189"/>
      <c r="AR85" s="50"/>
    </row>
    <row r="86" spans="1:91" s="1" customFormat="1" ht="6.95" customHeight="1">
      <c r="B86" s="30"/>
      <c r="AR86" s="30"/>
    </row>
    <row r="87" spans="1:91" s="1" customFormat="1" ht="12" customHeight="1">
      <c r="B87" s="30"/>
      <c r="C87" s="25" t="s">
        <v>17</v>
      </c>
      <c r="L87" s="52" t="str">
        <f>IF(K8="","",K8)</f>
        <v>Pribylina</v>
      </c>
      <c r="AI87" s="25" t="s">
        <v>19</v>
      </c>
      <c r="AM87" s="190" t="str">
        <f>IF(AN8= "","",AN8)</f>
        <v>1. 3. 2024</v>
      </c>
      <c r="AN87" s="190"/>
      <c r="AR87" s="30"/>
    </row>
    <row r="88" spans="1:91" s="1" customFormat="1" ht="6.95" customHeight="1">
      <c r="B88" s="30"/>
      <c r="AR88" s="30"/>
    </row>
    <row r="89" spans="1:91" s="1" customFormat="1" ht="15.2" customHeight="1">
      <c r="B89" s="30"/>
      <c r="C89" s="25" t="s">
        <v>21</v>
      </c>
      <c r="L89" s="3" t="str">
        <f>IF(E11= "","",E11)</f>
        <v>PSBU</v>
      </c>
      <c r="AI89" s="25" t="s">
        <v>27</v>
      </c>
      <c r="AM89" s="191" t="str">
        <f>IF(E17="","",E17)</f>
        <v>Mgr. Art. Matej BLAŽEK</v>
      </c>
      <c r="AN89" s="192"/>
      <c r="AO89" s="192"/>
      <c r="AP89" s="192"/>
      <c r="AR89" s="30"/>
      <c r="AS89" s="193" t="s">
        <v>55</v>
      </c>
      <c r="AT89" s="194"/>
      <c r="AU89" s="54"/>
      <c r="AV89" s="54"/>
      <c r="AW89" s="54"/>
      <c r="AX89" s="54"/>
      <c r="AY89" s="54"/>
      <c r="AZ89" s="54"/>
      <c r="BA89" s="54"/>
      <c r="BB89" s="54"/>
      <c r="BC89" s="54"/>
      <c r="BD89" s="55"/>
    </row>
    <row r="90" spans="1:91" s="1" customFormat="1" ht="15.2" customHeight="1">
      <c r="B90" s="30"/>
      <c r="C90" s="25" t="s">
        <v>25</v>
      </c>
      <c r="L90" s="3" t="str">
        <f>IF(E14="","",E14)</f>
        <v>Na základe výberového konania</v>
      </c>
      <c r="AI90" s="25" t="s">
        <v>30</v>
      </c>
      <c r="AM90" s="191" t="str">
        <f>IF(E20="","",E20)</f>
        <v xml:space="preserve"> </v>
      </c>
      <c r="AN90" s="192"/>
      <c r="AO90" s="192"/>
      <c r="AP90" s="192"/>
      <c r="AR90" s="30"/>
      <c r="AS90" s="195"/>
      <c r="AT90" s="196"/>
      <c r="BD90" s="57"/>
    </row>
    <row r="91" spans="1:91" s="1" customFormat="1" ht="10.9" customHeight="1">
      <c r="B91" s="30"/>
      <c r="AR91" s="30"/>
      <c r="AS91" s="195"/>
      <c r="AT91" s="196"/>
      <c r="BD91" s="57"/>
    </row>
    <row r="92" spans="1:91" s="1" customFormat="1" ht="29.25" customHeight="1">
      <c r="B92" s="30"/>
      <c r="C92" s="197" t="s">
        <v>56</v>
      </c>
      <c r="D92" s="198"/>
      <c r="E92" s="198"/>
      <c r="F92" s="198"/>
      <c r="G92" s="198"/>
      <c r="H92" s="58"/>
      <c r="I92" s="200" t="s">
        <v>57</v>
      </c>
      <c r="J92" s="198"/>
      <c r="K92" s="198"/>
      <c r="L92" s="198"/>
      <c r="M92" s="198"/>
      <c r="N92" s="198"/>
      <c r="O92" s="198"/>
      <c r="P92" s="198"/>
      <c r="Q92" s="198"/>
      <c r="R92" s="198"/>
      <c r="S92" s="198"/>
      <c r="T92" s="198"/>
      <c r="U92" s="198"/>
      <c r="V92" s="198"/>
      <c r="W92" s="198"/>
      <c r="X92" s="198"/>
      <c r="Y92" s="198"/>
      <c r="Z92" s="198"/>
      <c r="AA92" s="198"/>
      <c r="AB92" s="198"/>
      <c r="AC92" s="198"/>
      <c r="AD92" s="198"/>
      <c r="AE92" s="198"/>
      <c r="AF92" s="198"/>
      <c r="AG92" s="199" t="s">
        <v>58</v>
      </c>
      <c r="AH92" s="198"/>
      <c r="AI92" s="198"/>
      <c r="AJ92" s="198"/>
      <c r="AK92" s="198"/>
      <c r="AL92" s="198"/>
      <c r="AM92" s="198"/>
      <c r="AN92" s="200" t="s">
        <v>59</v>
      </c>
      <c r="AO92" s="198"/>
      <c r="AP92" s="201"/>
      <c r="AQ92" s="59" t="s">
        <v>60</v>
      </c>
      <c r="AR92" s="30"/>
      <c r="AS92" s="60" t="s">
        <v>61</v>
      </c>
      <c r="AT92" s="61" t="s">
        <v>62</v>
      </c>
      <c r="AU92" s="61" t="s">
        <v>63</v>
      </c>
      <c r="AV92" s="61" t="s">
        <v>64</v>
      </c>
      <c r="AW92" s="61" t="s">
        <v>65</v>
      </c>
      <c r="AX92" s="61" t="s">
        <v>66</v>
      </c>
      <c r="AY92" s="61" t="s">
        <v>67</v>
      </c>
      <c r="AZ92" s="61" t="s">
        <v>68</v>
      </c>
      <c r="BA92" s="61" t="s">
        <v>69</v>
      </c>
      <c r="BB92" s="61" t="s">
        <v>70</v>
      </c>
      <c r="BC92" s="61" t="s">
        <v>71</v>
      </c>
      <c r="BD92" s="62" t="s">
        <v>72</v>
      </c>
    </row>
    <row r="93" spans="1:91" s="1" customFormat="1" ht="10.9" customHeight="1">
      <c r="B93" s="30"/>
      <c r="AR93" s="30"/>
      <c r="AS93" s="63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5"/>
    </row>
    <row r="94" spans="1:91" s="5" customFormat="1" ht="32.450000000000003" customHeight="1">
      <c r="B94" s="64"/>
      <c r="C94" s="65" t="s">
        <v>73</v>
      </c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6"/>
      <c r="AG94" s="205">
        <f>ROUND(SUM(AG95:AG98),2)</f>
        <v>251964.85</v>
      </c>
      <c r="AH94" s="205"/>
      <c r="AI94" s="205"/>
      <c r="AJ94" s="205"/>
      <c r="AK94" s="205"/>
      <c r="AL94" s="205"/>
      <c r="AM94" s="205"/>
      <c r="AN94" s="206">
        <f>SUM(AG94,AT94)</f>
        <v>302357.82</v>
      </c>
      <c r="AO94" s="206"/>
      <c r="AP94" s="206"/>
      <c r="AQ94" s="68" t="s">
        <v>1</v>
      </c>
      <c r="AR94" s="64"/>
      <c r="AS94" s="69">
        <f>ROUND(SUM(AS95:AS98),2)</f>
        <v>0</v>
      </c>
      <c r="AT94" s="70">
        <f>ROUND(SUM(AV94:AW94),2)</f>
        <v>50392.97</v>
      </c>
      <c r="AU94" s="71">
        <f>ROUND(SUM(AU95:AU98),5)</f>
        <v>3806.9386500000001</v>
      </c>
      <c r="AV94" s="70">
        <f>ROUND(AZ94*L32,2)</f>
        <v>0</v>
      </c>
      <c r="AW94" s="70">
        <f>ROUND(BA94*L33,2)</f>
        <v>50392.97</v>
      </c>
      <c r="AX94" s="70">
        <f>ROUND(BB94*L32,2)</f>
        <v>0</v>
      </c>
      <c r="AY94" s="70">
        <f>ROUND(BC94*L33,2)</f>
        <v>0</v>
      </c>
      <c r="AZ94" s="70">
        <f>ROUND(SUM(AZ95:AZ98),2)</f>
        <v>0</v>
      </c>
      <c r="BA94" s="70">
        <f>ROUND(SUM(BA95:BA98),2)</f>
        <v>251964.85</v>
      </c>
      <c r="BB94" s="70">
        <f>ROUND(SUM(BB95:BB98),2)</f>
        <v>0</v>
      </c>
      <c r="BC94" s="70">
        <f>ROUND(SUM(BC95:BC98),2)</f>
        <v>0</v>
      </c>
      <c r="BD94" s="72">
        <f>ROUND(SUM(BD95:BD98),2)</f>
        <v>0</v>
      </c>
      <c r="BS94" s="73" t="s">
        <v>74</v>
      </c>
      <c r="BT94" s="73" t="s">
        <v>75</v>
      </c>
      <c r="BV94" s="73" t="s">
        <v>76</v>
      </c>
      <c r="BW94" s="73" t="s">
        <v>4</v>
      </c>
      <c r="BX94" s="73" t="s">
        <v>77</v>
      </c>
      <c r="CL94" s="73" t="s">
        <v>1</v>
      </c>
    </row>
    <row r="95" spans="1:91" s="6" customFormat="1" ht="24.75" customHeight="1">
      <c r="A95" s="74" t="s">
        <v>78</v>
      </c>
      <c r="B95" s="75"/>
      <c r="C95" s="76"/>
      <c r="D95" s="204" t="s">
        <v>12</v>
      </c>
      <c r="E95" s="204"/>
      <c r="F95" s="204"/>
      <c r="G95" s="204"/>
      <c r="H95" s="204"/>
      <c r="I95" s="77"/>
      <c r="J95" s="204" t="s">
        <v>14</v>
      </c>
      <c r="K95" s="204"/>
      <c r="L95" s="204"/>
      <c r="M95" s="204"/>
      <c r="N95" s="204"/>
      <c r="O95" s="204"/>
      <c r="P95" s="204"/>
      <c r="Q95" s="204"/>
      <c r="R95" s="204"/>
      <c r="S95" s="204"/>
      <c r="T95" s="204"/>
      <c r="U95" s="204"/>
      <c r="V95" s="204"/>
      <c r="W95" s="204"/>
      <c r="X95" s="204"/>
      <c r="Y95" s="204"/>
      <c r="Z95" s="204"/>
      <c r="AA95" s="204"/>
      <c r="AB95" s="204"/>
      <c r="AC95" s="204"/>
      <c r="AD95" s="204"/>
      <c r="AE95" s="204"/>
      <c r="AF95" s="204"/>
      <c r="AG95" s="202">
        <f>'2024_DH_03 - PSBU - Podba...'!J30</f>
        <v>205803.97</v>
      </c>
      <c r="AH95" s="203"/>
      <c r="AI95" s="203"/>
      <c r="AJ95" s="203"/>
      <c r="AK95" s="203"/>
      <c r="AL95" s="203"/>
      <c r="AM95" s="203"/>
      <c r="AN95" s="202">
        <f>SUM(AG95,AT95)</f>
        <v>246964.76</v>
      </c>
      <c r="AO95" s="203"/>
      <c r="AP95" s="203"/>
      <c r="AQ95" s="78" t="s">
        <v>79</v>
      </c>
      <c r="AR95" s="75"/>
      <c r="AS95" s="79">
        <v>0</v>
      </c>
      <c r="AT95" s="80">
        <f>ROUND(SUM(AV95:AW95),2)</f>
        <v>41160.79</v>
      </c>
      <c r="AU95" s="81">
        <f>'2024_DH_03 - PSBU - Podba...'!P143</f>
        <v>3197.1442426099993</v>
      </c>
      <c r="AV95" s="80">
        <f>'2024_DH_03 - PSBU - Podba...'!J33</f>
        <v>0</v>
      </c>
      <c r="AW95" s="80">
        <f>'2024_DH_03 - PSBU - Podba...'!J34</f>
        <v>41160.79</v>
      </c>
      <c r="AX95" s="80">
        <f>'2024_DH_03 - PSBU - Podba...'!J35</f>
        <v>0</v>
      </c>
      <c r="AY95" s="80">
        <f>'2024_DH_03 - PSBU - Podba...'!J36</f>
        <v>0</v>
      </c>
      <c r="AZ95" s="80">
        <f>'2024_DH_03 - PSBU - Podba...'!F33</f>
        <v>0</v>
      </c>
      <c r="BA95" s="80">
        <f>'2024_DH_03 - PSBU - Podba...'!F34</f>
        <v>205803.97</v>
      </c>
      <c r="BB95" s="80">
        <f>'2024_DH_03 - PSBU - Podba...'!F35</f>
        <v>0</v>
      </c>
      <c r="BC95" s="80">
        <f>'2024_DH_03 - PSBU - Podba...'!F36</f>
        <v>0</v>
      </c>
      <c r="BD95" s="82">
        <f>'2024_DH_03 - PSBU - Podba...'!F37</f>
        <v>0</v>
      </c>
      <c r="BT95" s="83" t="s">
        <v>80</v>
      </c>
      <c r="BU95" s="83" t="s">
        <v>81</v>
      </c>
      <c r="BV95" s="83" t="s">
        <v>76</v>
      </c>
      <c r="BW95" s="83" t="s">
        <v>4</v>
      </c>
      <c r="BX95" s="83" t="s">
        <v>77</v>
      </c>
      <c r="CL95" s="83" t="s">
        <v>1</v>
      </c>
    </row>
    <row r="96" spans="1:91" s="6" customFormat="1" ht="24.75" customHeight="1">
      <c r="A96" s="74" t="s">
        <v>78</v>
      </c>
      <c r="B96" s="75"/>
      <c r="C96" s="76"/>
      <c r="D96" s="204" t="s">
        <v>82</v>
      </c>
      <c r="E96" s="204"/>
      <c r="F96" s="204"/>
      <c r="G96" s="204"/>
      <c r="H96" s="204"/>
      <c r="I96" s="77"/>
      <c r="J96" s="204" t="s">
        <v>83</v>
      </c>
      <c r="K96" s="204"/>
      <c r="L96" s="204"/>
      <c r="M96" s="204"/>
      <c r="N96" s="204"/>
      <c r="O96" s="204"/>
      <c r="P96" s="204"/>
      <c r="Q96" s="204"/>
      <c r="R96" s="204"/>
      <c r="S96" s="204"/>
      <c r="T96" s="204"/>
      <c r="U96" s="204"/>
      <c r="V96" s="204"/>
      <c r="W96" s="204"/>
      <c r="X96" s="204"/>
      <c r="Y96" s="204"/>
      <c r="Z96" s="204"/>
      <c r="AA96" s="204"/>
      <c r="AB96" s="204"/>
      <c r="AC96" s="204"/>
      <c r="AD96" s="204"/>
      <c r="AE96" s="204"/>
      <c r="AF96" s="204"/>
      <c r="AG96" s="202">
        <f>'2024_DH_03.1 - Vonkajší v...'!J32</f>
        <v>16295.92</v>
      </c>
      <c r="AH96" s="203"/>
      <c r="AI96" s="203"/>
      <c r="AJ96" s="203"/>
      <c r="AK96" s="203"/>
      <c r="AL96" s="203"/>
      <c r="AM96" s="203"/>
      <c r="AN96" s="202">
        <f>SUM(AG96,AT96)</f>
        <v>19555.099999999999</v>
      </c>
      <c r="AO96" s="203"/>
      <c r="AP96" s="203"/>
      <c r="AQ96" s="78" t="s">
        <v>79</v>
      </c>
      <c r="AR96" s="75"/>
      <c r="AS96" s="79">
        <v>0</v>
      </c>
      <c r="AT96" s="80">
        <f>ROUND(SUM(AV96:AW96),2)</f>
        <v>3259.18</v>
      </c>
      <c r="AU96" s="81">
        <f>'2024_DH_03.1 - Vonkajší v...'!P126</f>
        <v>239.86525999999998</v>
      </c>
      <c r="AV96" s="80">
        <f>'2024_DH_03.1 - Vonkajší v...'!J35</f>
        <v>0</v>
      </c>
      <c r="AW96" s="80">
        <f>'2024_DH_03.1 - Vonkajší v...'!J36</f>
        <v>3259.18</v>
      </c>
      <c r="AX96" s="80">
        <f>'2024_DH_03.1 - Vonkajší v...'!J37</f>
        <v>0</v>
      </c>
      <c r="AY96" s="80">
        <f>'2024_DH_03.1 - Vonkajší v...'!J38</f>
        <v>0</v>
      </c>
      <c r="AZ96" s="80">
        <f>'2024_DH_03.1 - Vonkajší v...'!F35</f>
        <v>0</v>
      </c>
      <c r="BA96" s="80">
        <f>'2024_DH_03.1 - Vonkajší v...'!F36</f>
        <v>16295.92</v>
      </c>
      <c r="BB96" s="80">
        <f>'2024_DH_03.1 - Vonkajší v...'!F37</f>
        <v>0</v>
      </c>
      <c r="BC96" s="80">
        <f>'2024_DH_03.1 - Vonkajší v...'!F38</f>
        <v>0</v>
      </c>
      <c r="BD96" s="82">
        <f>'2024_DH_03.1 - Vonkajší v...'!F39</f>
        <v>0</v>
      </c>
      <c r="BT96" s="83" t="s">
        <v>80</v>
      </c>
      <c r="BV96" s="83" t="s">
        <v>76</v>
      </c>
      <c r="BW96" s="83" t="s">
        <v>84</v>
      </c>
      <c r="BX96" s="83" t="s">
        <v>4</v>
      </c>
      <c r="CL96" s="83" t="s">
        <v>1</v>
      </c>
      <c r="CM96" s="83" t="s">
        <v>75</v>
      </c>
    </row>
    <row r="97" spans="1:91" s="6" customFormat="1" ht="24.75" customHeight="1">
      <c r="A97" s="74" t="s">
        <v>78</v>
      </c>
      <c r="B97" s="75"/>
      <c r="C97" s="76"/>
      <c r="D97" s="204" t="s">
        <v>85</v>
      </c>
      <c r="E97" s="204"/>
      <c r="F97" s="204"/>
      <c r="G97" s="204"/>
      <c r="H97" s="204"/>
      <c r="I97" s="77"/>
      <c r="J97" s="204" t="s">
        <v>86</v>
      </c>
      <c r="K97" s="204"/>
      <c r="L97" s="204"/>
      <c r="M97" s="204"/>
      <c r="N97" s="204"/>
      <c r="O97" s="204"/>
      <c r="P97" s="204"/>
      <c r="Q97" s="204"/>
      <c r="R97" s="204"/>
      <c r="S97" s="204"/>
      <c r="T97" s="204"/>
      <c r="U97" s="204"/>
      <c r="V97" s="204"/>
      <c r="W97" s="204"/>
      <c r="X97" s="204"/>
      <c r="Y97" s="204"/>
      <c r="Z97" s="204"/>
      <c r="AA97" s="204"/>
      <c r="AB97" s="204"/>
      <c r="AC97" s="204"/>
      <c r="AD97" s="204"/>
      <c r="AE97" s="204"/>
      <c r="AF97" s="204"/>
      <c r="AG97" s="202">
        <f>'2024_DH_03.2 - Elektrická...'!J32</f>
        <v>11059.96</v>
      </c>
      <c r="AH97" s="203"/>
      <c r="AI97" s="203"/>
      <c r="AJ97" s="203"/>
      <c r="AK97" s="203"/>
      <c r="AL97" s="203"/>
      <c r="AM97" s="203"/>
      <c r="AN97" s="202">
        <f>SUM(AG97,AT97)</f>
        <v>13271.949999999999</v>
      </c>
      <c r="AO97" s="203"/>
      <c r="AP97" s="203"/>
      <c r="AQ97" s="78" t="s">
        <v>79</v>
      </c>
      <c r="AR97" s="75"/>
      <c r="AS97" s="79">
        <v>0</v>
      </c>
      <c r="AT97" s="80">
        <f>ROUND(SUM(AV97:AW97),2)</f>
        <v>2211.9899999999998</v>
      </c>
      <c r="AU97" s="81">
        <f>'2024_DH_03.2 - Elektrická...'!P124</f>
        <v>353.08299999999997</v>
      </c>
      <c r="AV97" s="80">
        <f>'2024_DH_03.2 - Elektrická...'!J35</f>
        <v>0</v>
      </c>
      <c r="AW97" s="80">
        <f>'2024_DH_03.2 - Elektrická...'!J36</f>
        <v>2211.9899999999998</v>
      </c>
      <c r="AX97" s="80">
        <f>'2024_DH_03.2 - Elektrická...'!J37</f>
        <v>0</v>
      </c>
      <c r="AY97" s="80">
        <f>'2024_DH_03.2 - Elektrická...'!J38</f>
        <v>0</v>
      </c>
      <c r="AZ97" s="80">
        <f>'2024_DH_03.2 - Elektrická...'!F35</f>
        <v>0</v>
      </c>
      <c r="BA97" s="80">
        <f>'2024_DH_03.2 - Elektrická...'!F36</f>
        <v>11059.96</v>
      </c>
      <c r="BB97" s="80">
        <f>'2024_DH_03.2 - Elektrická...'!F37</f>
        <v>0</v>
      </c>
      <c r="BC97" s="80">
        <f>'2024_DH_03.2 - Elektrická...'!F38</f>
        <v>0</v>
      </c>
      <c r="BD97" s="82">
        <f>'2024_DH_03.2 - Elektrická...'!F39</f>
        <v>0</v>
      </c>
      <c r="BT97" s="83" t="s">
        <v>80</v>
      </c>
      <c r="BV97" s="83" t="s">
        <v>76</v>
      </c>
      <c r="BW97" s="83" t="s">
        <v>87</v>
      </c>
      <c r="BX97" s="83" t="s">
        <v>4</v>
      </c>
      <c r="CL97" s="83" t="s">
        <v>1</v>
      </c>
      <c r="CM97" s="83" t="s">
        <v>75</v>
      </c>
    </row>
    <row r="98" spans="1:91" s="6" customFormat="1" ht="24.75" customHeight="1">
      <c r="A98" s="74" t="s">
        <v>78</v>
      </c>
      <c r="B98" s="75"/>
      <c r="C98" s="76"/>
      <c r="D98" s="204" t="s">
        <v>88</v>
      </c>
      <c r="E98" s="204"/>
      <c r="F98" s="204"/>
      <c r="G98" s="204"/>
      <c r="H98" s="204"/>
      <c r="I98" s="77"/>
      <c r="J98" s="204" t="s">
        <v>89</v>
      </c>
      <c r="K98" s="204"/>
      <c r="L98" s="204"/>
      <c r="M98" s="204"/>
      <c r="N98" s="204"/>
      <c r="O98" s="204"/>
      <c r="P98" s="204"/>
      <c r="Q98" s="204"/>
      <c r="R98" s="204"/>
      <c r="S98" s="204"/>
      <c r="T98" s="204"/>
      <c r="U98" s="204"/>
      <c r="V98" s="204"/>
      <c r="W98" s="204"/>
      <c r="X98" s="204"/>
      <c r="Y98" s="204"/>
      <c r="Z98" s="204"/>
      <c r="AA98" s="204"/>
      <c r="AB98" s="204"/>
      <c r="AC98" s="204"/>
      <c r="AD98" s="204"/>
      <c r="AE98" s="204"/>
      <c r="AF98" s="204"/>
      <c r="AG98" s="202">
        <f>'2024_DH_03.3 - Interiér'!J32</f>
        <v>18805</v>
      </c>
      <c r="AH98" s="203"/>
      <c r="AI98" s="203"/>
      <c r="AJ98" s="203"/>
      <c r="AK98" s="203"/>
      <c r="AL98" s="203"/>
      <c r="AM98" s="203"/>
      <c r="AN98" s="202">
        <f>SUM(AG98,AT98)</f>
        <v>22566</v>
      </c>
      <c r="AO98" s="203"/>
      <c r="AP98" s="203"/>
      <c r="AQ98" s="78" t="s">
        <v>79</v>
      </c>
      <c r="AR98" s="75"/>
      <c r="AS98" s="84">
        <v>0</v>
      </c>
      <c r="AT98" s="85">
        <f>ROUND(SUM(AV98:AW98),2)</f>
        <v>3761</v>
      </c>
      <c r="AU98" s="86">
        <f>'2024_DH_03.3 - Interiér'!P122</f>
        <v>16.846149999999998</v>
      </c>
      <c r="AV98" s="85">
        <f>'2024_DH_03.3 - Interiér'!J35</f>
        <v>0</v>
      </c>
      <c r="AW98" s="85">
        <f>'2024_DH_03.3 - Interiér'!J36</f>
        <v>3761</v>
      </c>
      <c r="AX98" s="85">
        <f>'2024_DH_03.3 - Interiér'!J37</f>
        <v>0</v>
      </c>
      <c r="AY98" s="85">
        <f>'2024_DH_03.3 - Interiér'!J38</f>
        <v>0</v>
      </c>
      <c r="AZ98" s="85">
        <f>'2024_DH_03.3 - Interiér'!F35</f>
        <v>0</v>
      </c>
      <c r="BA98" s="85">
        <f>'2024_DH_03.3 - Interiér'!F36</f>
        <v>18805</v>
      </c>
      <c r="BB98" s="85">
        <f>'2024_DH_03.3 - Interiér'!F37</f>
        <v>0</v>
      </c>
      <c r="BC98" s="85">
        <f>'2024_DH_03.3 - Interiér'!F38</f>
        <v>0</v>
      </c>
      <c r="BD98" s="87">
        <f>'2024_DH_03.3 - Interiér'!F39</f>
        <v>0</v>
      </c>
      <c r="BT98" s="83" t="s">
        <v>80</v>
      </c>
      <c r="BV98" s="83" t="s">
        <v>76</v>
      </c>
      <c r="BW98" s="83" t="s">
        <v>90</v>
      </c>
      <c r="BX98" s="83" t="s">
        <v>4</v>
      </c>
      <c r="CL98" s="83" t="s">
        <v>1</v>
      </c>
      <c r="CM98" s="83" t="s">
        <v>75</v>
      </c>
    </row>
    <row r="99" spans="1:91" ht="11.25">
      <c r="B99" s="19"/>
      <c r="AR99" s="19"/>
    </row>
    <row r="100" spans="1:91" s="1" customFormat="1" ht="30" customHeight="1">
      <c r="B100" s="30"/>
      <c r="C100" s="65" t="s">
        <v>91</v>
      </c>
      <c r="AG100" s="206">
        <v>0</v>
      </c>
      <c r="AH100" s="206"/>
      <c r="AI100" s="206"/>
      <c r="AJ100" s="206"/>
      <c r="AK100" s="206"/>
      <c r="AL100" s="206"/>
      <c r="AM100" s="206"/>
      <c r="AN100" s="206">
        <v>0</v>
      </c>
      <c r="AO100" s="206"/>
      <c r="AP100" s="206"/>
      <c r="AQ100" s="88"/>
      <c r="AR100" s="30"/>
      <c r="AS100" s="60" t="s">
        <v>92</v>
      </c>
      <c r="AT100" s="61" t="s">
        <v>93</v>
      </c>
      <c r="AU100" s="61" t="s">
        <v>39</v>
      </c>
      <c r="AV100" s="62" t="s">
        <v>62</v>
      </c>
    </row>
    <row r="101" spans="1:91" s="1" customFormat="1" ht="10.9" customHeight="1">
      <c r="B101" s="30"/>
      <c r="AR101" s="30"/>
    </row>
    <row r="102" spans="1:91" s="1" customFormat="1" ht="30" customHeight="1">
      <c r="B102" s="30"/>
      <c r="C102" s="89" t="s">
        <v>94</v>
      </c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B102" s="90"/>
      <c r="AC102" s="90"/>
      <c r="AD102" s="90"/>
      <c r="AE102" s="90"/>
      <c r="AF102" s="90"/>
      <c r="AG102" s="207">
        <f>ROUND(AG94 + AG100, 2)</f>
        <v>251964.85</v>
      </c>
      <c r="AH102" s="207"/>
      <c r="AI102" s="207"/>
      <c r="AJ102" s="207"/>
      <c r="AK102" s="207"/>
      <c r="AL102" s="207"/>
      <c r="AM102" s="207"/>
      <c r="AN102" s="207">
        <f>ROUND(AN94 + AN100, 2)</f>
        <v>302357.82</v>
      </c>
      <c r="AO102" s="207"/>
      <c r="AP102" s="207"/>
      <c r="AQ102" s="90"/>
      <c r="AR102" s="30"/>
    </row>
    <row r="103" spans="1:91" s="1" customFormat="1" ht="6.95" customHeight="1">
      <c r="B103" s="45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6"/>
      <c r="AN103" s="46"/>
      <c r="AO103" s="46"/>
      <c r="AP103" s="46"/>
      <c r="AQ103" s="46"/>
      <c r="AR103" s="30"/>
    </row>
  </sheetData>
  <mergeCells count="58">
    <mergeCell ref="AK38:AO38"/>
    <mergeCell ref="X38:AB38"/>
    <mergeCell ref="AR2:BE2"/>
    <mergeCell ref="L35:P35"/>
    <mergeCell ref="W35:AE35"/>
    <mergeCell ref="AK35:AO35"/>
    <mergeCell ref="L36:P36"/>
    <mergeCell ref="W36:AE36"/>
    <mergeCell ref="AK36:AO36"/>
    <mergeCell ref="L33:P33"/>
    <mergeCell ref="AK33:AO33"/>
    <mergeCell ref="W33:AE33"/>
    <mergeCell ref="W34:AE34"/>
    <mergeCell ref="AK34:AO34"/>
    <mergeCell ref="L34:P34"/>
    <mergeCell ref="AG100:AM100"/>
    <mergeCell ref="AN100:AP100"/>
    <mergeCell ref="AG102:AM102"/>
    <mergeCell ref="AN102:AP102"/>
    <mergeCell ref="K5:AJ5"/>
    <mergeCell ref="K6:AJ6"/>
    <mergeCell ref="E23:AN23"/>
    <mergeCell ref="AK26:AO26"/>
    <mergeCell ref="AK27:AO27"/>
    <mergeCell ref="AK29:AO29"/>
    <mergeCell ref="AK31:AO31"/>
    <mergeCell ref="W31:AE31"/>
    <mergeCell ref="L31:P31"/>
    <mergeCell ref="AK32:AO32"/>
    <mergeCell ref="W32:AE32"/>
    <mergeCell ref="L32:P32"/>
    <mergeCell ref="AG98:AM98"/>
    <mergeCell ref="AN98:AP98"/>
    <mergeCell ref="D98:H98"/>
    <mergeCell ref="J98:AF98"/>
    <mergeCell ref="AG94:AM94"/>
    <mergeCell ref="AN94:AP94"/>
    <mergeCell ref="AN96:AP96"/>
    <mergeCell ref="D96:H96"/>
    <mergeCell ref="J96:AF96"/>
    <mergeCell ref="AG96:AM96"/>
    <mergeCell ref="J97:AF97"/>
    <mergeCell ref="AN97:AP97"/>
    <mergeCell ref="D97:H97"/>
    <mergeCell ref="AG97:AM97"/>
    <mergeCell ref="C92:G92"/>
    <mergeCell ref="AG92:AM92"/>
    <mergeCell ref="AN92:AP92"/>
    <mergeCell ref="I92:AF92"/>
    <mergeCell ref="AG95:AM95"/>
    <mergeCell ref="AN95:AP95"/>
    <mergeCell ref="J95:AF95"/>
    <mergeCell ref="D95:H95"/>
    <mergeCell ref="L85:AJ85"/>
    <mergeCell ref="AM87:AN87"/>
    <mergeCell ref="AM89:AP89"/>
    <mergeCell ref="AS89:AT91"/>
    <mergeCell ref="AM90:AP90"/>
  </mergeCells>
  <hyperlinks>
    <hyperlink ref="A95" location="'2024_DH_03 - PSBU - Podba...'!C2" display="/" xr:uid="{00000000-0004-0000-0000-000000000000}"/>
    <hyperlink ref="A96" location="'2024_DH_03.1 - Vonkajší v...'!C2" display="/" xr:uid="{00000000-0004-0000-0000-000001000000}"/>
    <hyperlink ref="A97" location="'2024_DH_03.2 - Elektrická...'!C2" display="/" xr:uid="{00000000-0004-0000-0000-000002000000}"/>
    <hyperlink ref="A98" location="'2024_DH_03.3 - Interiér'!C2" display="/" xr:uid="{00000000-0004-0000-0000-000003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BM612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2:46" ht="11.25"/>
    <row r="2" spans="2:46" ht="36.950000000000003" customHeight="1">
      <c r="L2" s="226" t="s">
        <v>5</v>
      </c>
      <c r="M2" s="209"/>
      <c r="N2" s="209"/>
      <c r="O2" s="209"/>
      <c r="P2" s="209"/>
      <c r="Q2" s="209"/>
      <c r="R2" s="209"/>
      <c r="S2" s="209"/>
      <c r="T2" s="209"/>
      <c r="U2" s="209"/>
      <c r="V2" s="209"/>
      <c r="AT2" s="16" t="s">
        <v>4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95</v>
      </c>
      <c r="L4" s="19"/>
      <c r="M4" s="92" t="s">
        <v>9</v>
      </c>
      <c r="AT4" s="16" t="s">
        <v>3</v>
      </c>
    </row>
    <row r="5" spans="2:46" ht="6.95" customHeight="1">
      <c r="B5" s="19"/>
      <c r="L5" s="19"/>
    </row>
    <row r="6" spans="2:46" s="1" customFormat="1" ht="12" customHeight="1">
      <c r="B6" s="30"/>
      <c r="D6" s="25" t="s">
        <v>13</v>
      </c>
      <c r="L6" s="30"/>
    </row>
    <row r="7" spans="2:46" s="1" customFormat="1" ht="16.5" customHeight="1">
      <c r="B7" s="30"/>
      <c r="E7" s="188" t="s">
        <v>14</v>
      </c>
      <c r="F7" s="227"/>
      <c r="G7" s="227"/>
      <c r="H7" s="227"/>
      <c r="L7" s="30"/>
    </row>
    <row r="8" spans="2:46" s="1" customFormat="1" ht="11.25">
      <c r="B8" s="30"/>
      <c r="L8" s="30"/>
    </row>
    <row r="9" spans="2:46" s="1" customFormat="1" ht="12" customHeight="1">
      <c r="B9" s="30"/>
      <c r="D9" s="25" t="s">
        <v>15</v>
      </c>
      <c r="F9" s="23" t="s">
        <v>1</v>
      </c>
      <c r="I9" s="25" t="s">
        <v>16</v>
      </c>
      <c r="J9" s="23" t="s">
        <v>1</v>
      </c>
      <c r="L9" s="30"/>
    </row>
    <row r="10" spans="2:46" s="1" customFormat="1" ht="12" customHeight="1">
      <c r="B10" s="30"/>
      <c r="D10" s="25" t="s">
        <v>17</v>
      </c>
      <c r="F10" s="23" t="s">
        <v>18</v>
      </c>
      <c r="I10" s="25" t="s">
        <v>19</v>
      </c>
      <c r="J10" s="53" t="str">
        <f>'Rekapitulácia stavby'!AN8</f>
        <v>1. 3. 2024</v>
      </c>
      <c r="L10" s="30"/>
    </row>
    <row r="11" spans="2:46" s="1" customFormat="1" ht="10.9" customHeight="1">
      <c r="B11" s="30"/>
      <c r="L11" s="30"/>
    </row>
    <row r="12" spans="2:46" s="1" customFormat="1" ht="12" customHeight="1">
      <c r="B12" s="30"/>
      <c r="D12" s="25" t="s">
        <v>21</v>
      </c>
      <c r="I12" s="25" t="s">
        <v>22</v>
      </c>
      <c r="J12" s="23" t="s">
        <v>1</v>
      </c>
      <c r="L12" s="30"/>
    </row>
    <row r="13" spans="2:46" s="1" customFormat="1" ht="18" customHeight="1">
      <c r="B13" s="30"/>
      <c r="E13" s="23" t="s">
        <v>23</v>
      </c>
      <c r="I13" s="25" t="s">
        <v>24</v>
      </c>
      <c r="J13" s="23" t="s">
        <v>1</v>
      </c>
      <c r="L13" s="30"/>
    </row>
    <row r="14" spans="2:46" s="1" customFormat="1" ht="6.95" customHeight="1">
      <c r="B14" s="30"/>
      <c r="L14" s="30"/>
    </row>
    <row r="15" spans="2:46" s="1" customFormat="1" ht="12" customHeight="1">
      <c r="B15" s="30"/>
      <c r="D15" s="25" t="s">
        <v>25</v>
      </c>
      <c r="I15" s="25" t="s">
        <v>22</v>
      </c>
      <c r="J15" s="23" t="s">
        <v>1</v>
      </c>
      <c r="L15" s="30"/>
    </row>
    <row r="16" spans="2:46" s="1" customFormat="1" ht="18" customHeight="1">
      <c r="B16" s="30"/>
      <c r="E16" s="23" t="s">
        <v>26</v>
      </c>
      <c r="I16" s="25" t="s">
        <v>24</v>
      </c>
      <c r="J16" s="23" t="s">
        <v>1</v>
      </c>
      <c r="L16" s="30"/>
    </row>
    <row r="17" spans="2:12" s="1" customFormat="1" ht="6.95" customHeight="1">
      <c r="B17" s="30"/>
      <c r="L17" s="30"/>
    </row>
    <row r="18" spans="2:12" s="1" customFormat="1" ht="12" customHeight="1">
      <c r="B18" s="30"/>
      <c r="D18" s="25" t="s">
        <v>27</v>
      </c>
      <c r="I18" s="25" t="s">
        <v>22</v>
      </c>
      <c r="J18" s="23" t="s">
        <v>1</v>
      </c>
      <c r="L18" s="30"/>
    </row>
    <row r="19" spans="2:12" s="1" customFormat="1" ht="18" customHeight="1">
      <c r="B19" s="30"/>
      <c r="E19" s="23" t="s">
        <v>28</v>
      </c>
      <c r="I19" s="25" t="s">
        <v>24</v>
      </c>
      <c r="J19" s="23" t="s">
        <v>1</v>
      </c>
      <c r="L19" s="30"/>
    </row>
    <row r="20" spans="2:12" s="1" customFormat="1" ht="6.95" customHeight="1">
      <c r="B20" s="30"/>
      <c r="L20" s="30"/>
    </row>
    <row r="21" spans="2:12" s="1" customFormat="1" ht="12" customHeight="1">
      <c r="B21" s="30"/>
      <c r="D21" s="25" t="s">
        <v>30</v>
      </c>
      <c r="I21" s="25" t="s">
        <v>22</v>
      </c>
      <c r="J21" s="23" t="str">
        <f>IF('Rekapitulácia stavby'!AN19="","",'Rekapitulácia stavby'!AN19)</f>
        <v/>
      </c>
      <c r="L21" s="30"/>
    </row>
    <row r="22" spans="2:12" s="1" customFormat="1" ht="18" customHeight="1">
      <c r="B22" s="30"/>
      <c r="E22" s="23" t="str">
        <f>IF('Rekapitulácia stavby'!E20="","",'Rekapitulácia stavby'!E20)</f>
        <v xml:space="preserve"> </v>
      </c>
      <c r="I22" s="25" t="s">
        <v>24</v>
      </c>
      <c r="J22" s="23" t="str">
        <f>IF('Rekapitulácia stavby'!AN20="","",'Rekapitulácia stavby'!AN20)</f>
        <v/>
      </c>
      <c r="L22" s="30"/>
    </row>
    <row r="23" spans="2:12" s="1" customFormat="1" ht="6.95" customHeight="1">
      <c r="B23" s="30"/>
      <c r="L23" s="30"/>
    </row>
    <row r="24" spans="2:12" s="1" customFormat="1" ht="12" customHeight="1">
      <c r="B24" s="30"/>
      <c r="D24" s="25" t="s">
        <v>32</v>
      </c>
      <c r="L24" s="30"/>
    </row>
    <row r="25" spans="2:12" s="7" customFormat="1" ht="16.5" customHeight="1">
      <c r="B25" s="93"/>
      <c r="E25" s="211" t="s">
        <v>1</v>
      </c>
      <c r="F25" s="211"/>
      <c r="G25" s="211"/>
      <c r="H25" s="211"/>
      <c r="L25" s="93"/>
    </row>
    <row r="26" spans="2:12" s="1" customFormat="1" ht="6.95" customHeight="1">
      <c r="B26" s="30"/>
      <c r="L26" s="30"/>
    </row>
    <row r="27" spans="2:12" s="1" customFormat="1" ht="6.95" customHeight="1">
      <c r="B27" s="30"/>
      <c r="D27" s="54"/>
      <c r="E27" s="54"/>
      <c r="F27" s="54"/>
      <c r="G27" s="54"/>
      <c r="H27" s="54"/>
      <c r="I27" s="54"/>
      <c r="J27" s="54"/>
      <c r="K27" s="54"/>
      <c r="L27" s="30"/>
    </row>
    <row r="28" spans="2:12" s="1" customFormat="1" ht="14.45" customHeight="1">
      <c r="B28" s="30"/>
      <c r="D28" s="23" t="s">
        <v>96</v>
      </c>
      <c r="J28" s="29">
        <f>J94</f>
        <v>205803.97</v>
      </c>
      <c r="L28" s="30"/>
    </row>
    <row r="29" spans="2:12" s="1" customFormat="1" ht="14.45" customHeight="1">
      <c r="B29" s="30"/>
      <c r="D29" s="28" t="s">
        <v>97</v>
      </c>
      <c r="J29" s="29">
        <f>J124</f>
        <v>0</v>
      </c>
      <c r="L29" s="30"/>
    </row>
    <row r="30" spans="2:12" s="1" customFormat="1" ht="25.35" customHeight="1">
      <c r="B30" s="30"/>
      <c r="D30" s="94" t="s">
        <v>35</v>
      </c>
      <c r="J30" s="67">
        <f>ROUND(J28 + J29, 2)</f>
        <v>205803.97</v>
      </c>
      <c r="L30" s="30"/>
    </row>
    <row r="31" spans="2:12" s="1" customFormat="1" ht="6.95" customHeight="1">
      <c r="B31" s="30"/>
      <c r="D31" s="54"/>
      <c r="E31" s="54"/>
      <c r="F31" s="54"/>
      <c r="G31" s="54"/>
      <c r="H31" s="54"/>
      <c r="I31" s="54"/>
      <c r="J31" s="54"/>
      <c r="K31" s="54"/>
      <c r="L31" s="30"/>
    </row>
    <row r="32" spans="2:12" s="1" customFormat="1" ht="14.45" customHeight="1">
      <c r="B32" s="30"/>
      <c r="F32" s="33" t="s">
        <v>37</v>
      </c>
      <c r="I32" s="33" t="s">
        <v>36</v>
      </c>
      <c r="J32" s="33" t="s">
        <v>38</v>
      </c>
      <c r="L32" s="30"/>
    </row>
    <row r="33" spans="2:12" s="1" customFormat="1" ht="14.45" customHeight="1">
      <c r="B33" s="30"/>
      <c r="D33" s="56" t="s">
        <v>39</v>
      </c>
      <c r="E33" s="35" t="s">
        <v>40</v>
      </c>
      <c r="F33" s="95">
        <f>ROUND((SUM(BE124:BE125) + SUM(BE143:BE611)),  2)</f>
        <v>0</v>
      </c>
      <c r="G33" s="96"/>
      <c r="H33" s="96"/>
      <c r="I33" s="97">
        <v>0.2</v>
      </c>
      <c r="J33" s="95">
        <f>ROUND(((SUM(BE124:BE125) + SUM(BE143:BE611))*I33),  2)</f>
        <v>0</v>
      </c>
      <c r="L33" s="30"/>
    </row>
    <row r="34" spans="2:12" s="1" customFormat="1" ht="14.45" customHeight="1">
      <c r="B34" s="30"/>
      <c r="E34" s="35" t="s">
        <v>41</v>
      </c>
      <c r="F34" s="98">
        <f>ROUND((SUM(BF124:BF125) + SUM(BF143:BF611)),  2)</f>
        <v>205803.97</v>
      </c>
      <c r="I34" s="99">
        <v>0.2</v>
      </c>
      <c r="J34" s="98">
        <f>ROUND(((SUM(BF124:BF125) + SUM(BF143:BF611))*I34),  2)</f>
        <v>41160.79</v>
      </c>
      <c r="L34" s="30"/>
    </row>
    <row r="35" spans="2:12" s="1" customFormat="1" ht="14.45" hidden="1" customHeight="1">
      <c r="B35" s="30"/>
      <c r="E35" s="25" t="s">
        <v>42</v>
      </c>
      <c r="F35" s="98">
        <f>ROUND((SUM(BG124:BG125) + SUM(BG143:BG611)),  2)</f>
        <v>0</v>
      </c>
      <c r="I35" s="99">
        <v>0.2</v>
      </c>
      <c r="J35" s="98">
        <f>0</f>
        <v>0</v>
      </c>
      <c r="L35" s="30"/>
    </row>
    <row r="36" spans="2:12" s="1" customFormat="1" ht="14.45" hidden="1" customHeight="1">
      <c r="B36" s="30"/>
      <c r="E36" s="25" t="s">
        <v>43</v>
      </c>
      <c r="F36" s="98">
        <f>ROUND((SUM(BH124:BH125) + SUM(BH143:BH611)),  2)</f>
        <v>0</v>
      </c>
      <c r="I36" s="99">
        <v>0.2</v>
      </c>
      <c r="J36" s="98">
        <f>0</f>
        <v>0</v>
      </c>
      <c r="L36" s="30"/>
    </row>
    <row r="37" spans="2:12" s="1" customFormat="1" ht="14.45" hidden="1" customHeight="1">
      <c r="B37" s="30"/>
      <c r="E37" s="35" t="s">
        <v>44</v>
      </c>
      <c r="F37" s="95">
        <f>ROUND((SUM(BI124:BI125) + SUM(BI143:BI611)),  2)</f>
        <v>0</v>
      </c>
      <c r="G37" s="96"/>
      <c r="H37" s="96"/>
      <c r="I37" s="97">
        <v>0</v>
      </c>
      <c r="J37" s="95">
        <f>0</f>
        <v>0</v>
      </c>
      <c r="L37" s="30"/>
    </row>
    <row r="38" spans="2:12" s="1" customFormat="1" ht="6.95" customHeight="1">
      <c r="B38" s="30"/>
      <c r="L38" s="30"/>
    </row>
    <row r="39" spans="2:12" s="1" customFormat="1" ht="25.35" customHeight="1">
      <c r="B39" s="30"/>
      <c r="C39" s="90"/>
      <c r="D39" s="100" t="s">
        <v>45</v>
      </c>
      <c r="E39" s="58"/>
      <c r="F39" s="58"/>
      <c r="G39" s="101" t="s">
        <v>46</v>
      </c>
      <c r="H39" s="102" t="s">
        <v>47</v>
      </c>
      <c r="I39" s="58"/>
      <c r="J39" s="103">
        <f>SUM(J30:J37)</f>
        <v>246964.76</v>
      </c>
      <c r="K39" s="104"/>
      <c r="L39" s="30"/>
    </row>
    <row r="40" spans="2:12" s="1" customFormat="1" ht="14.45" customHeight="1">
      <c r="B40" s="30"/>
      <c r="L40" s="30"/>
    </row>
    <row r="41" spans="2:12" ht="14.45" customHeight="1">
      <c r="B41" s="19"/>
      <c r="L41" s="19"/>
    </row>
    <row r="42" spans="2:12" ht="14.45" customHeight="1">
      <c r="B42" s="19"/>
      <c r="L42" s="19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0"/>
      <c r="D50" s="42" t="s">
        <v>48</v>
      </c>
      <c r="E50" s="43"/>
      <c r="F50" s="43"/>
      <c r="G50" s="42" t="s">
        <v>49</v>
      </c>
      <c r="H50" s="43"/>
      <c r="I50" s="43"/>
      <c r="J50" s="43"/>
      <c r="K50" s="43"/>
      <c r="L50" s="30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0"/>
      <c r="D61" s="44" t="s">
        <v>50</v>
      </c>
      <c r="E61" s="32"/>
      <c r="F61" s="105" t="s">
        <v>51</v>
      </c>
      <c r="G61" s="44" t="s">
        <v>50</v>
      </c>
      <c r="H61" s="32"/>
      <c r="I61" s="32"/>
      <c r="J61" s="106" t="s">
        <v>51</v>
      </c>
      <c r="K61" s="32"/>
      <c r="L61" s="30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0"/>
      <c r="D65" s="42" t="s">
        <v>52</v>
      </c>
      <c r="E65" s="43"/>
      <c r="F65" s="43"/>
      <c r="G65" s="42" t="s">
        <v>53</v>
      </c>
      <c r="H65" s="43"/>
      <c r="I65" s="43"/>
      <c r="J65" s="43"/>
      <c r="K65" s="43"/>
      <c r="L65" s="30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0"/>
      <c r="D76" s="44" t="s">
        <v>50</v>
      </c>
      <c r="E76" s="32"/>
      <c r="F76" s="105" t="s">
        <v>51</v>
      </c>
      <c r="G76" s="44" t="s">
        <v>50</v>
      </c>
      <c r="H76" s="32"/>
      <c r="I76" s="32"/>
      <c r="J76" s="106" t="s">
        <v>51</v>
      </c>
      <c r="K76" s="32"/>
      <c r="L76" s="30"/>
    </row>
    <row r="77" spans="2:12" s="1" customFormat="1" ht="14.45" customHeight="1"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30"/>
    </row>
    <row r="81" spans="2:47" s="1" customFormat="1" ht="6.95" customHeight="1"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30"/>
    </row>
    <row r="82" spans="2:47" s="1" customFormat="1" ht="24.95" customHeight="1">
      <c r="B82" s="30"/>
      <c r="C82" s="20" t="s">
        <v>98</v>
      </c>
      <c r="L82" s="30"/>
    </row>
    <row r="83" spans="2:47" s="1" customFormat="1" ht="6.95" customHeight="1">
      <c r="B83" s="30"/>
      <c r="L83" s="30"/>
    </row>
    <row r="84" spans="2:47" s="1" customFormat="1" ht="12" customHeight="1">
      <c r="B84" s="30"/>
      <c r="C84" s="25" t="s">
        <v>13</v>
      </c>
      <c r="L84" s="30"/>
    </row>
    <row r="85" spans="2:47" s="1" customFormat="1" ht="16.5" customHeight="1">
      <c r="B85" s="30"/>
      <c r="E85" s="188" t="str">
        <f>E7</f>
        <v>PSBU - Podbanské, Rekreačný objekt</v>
      </c>
      <c r="F85" s="227"/>
      <c r="G85" s="227"/>
      <c r="H85" s="227"/>
      <c r="L85" s="30"/>
    </row>
    <row r="86" spans="2:47" s="1" customFormat="1" ht="6.95" customHeight="1">
      <c r="B86" s="30"/>
      <c r="L86" s="30"/>
    </row>
    <row r="87" spans="2:47" s="1" customFormat="1" ht="12" customHeight="1">
      <c r="B87" s="30"/>
      <c r="C87" s="25" t="s">
        <v>17</v>
      </c>
      <c r="F87" s="23" t="str">
        <f>F10</f>
        <v>Pribylina</v>
      </c>
      <c r="I87" s="25" t="s">
        <v>19</v>
      </c>
      <c r="J87" s="53" t="str">
        <f>IF(J10="","",J10)</f>
        <v>1. 3. 2024</v>
      </c>
      <c r="L87" s="30"/>
    </row>
    <row r="88" spans="2:47" s="1" customFormat="1" ht="6.95" customHeight="1">
      <c r="B88" s="30"/>
      <c r="L88" s="30"/>
    </row>
    <row r="89" spans="2:47" s="1" customFormat="1" ht="25.7" customHeight="1">
      <c r="B89" s="30"/>
      <c r="C89" s="25" t="s">
        <v>21</v>
      </c>
      <c r="F89" s="23" t="str">
        <f>E13</f>
        <v>PSBU</v>
      </c>
      <c r="I89" s="25" t="s">
        <v>27</v>
      </c>
      <c r="J89" s="26" t="str">
        <f>E19</f>
        <v>Mgr. Art. Matej BLAŽEK</v>
      </c>
      <c r="L89" s="30"/>
    </row>
    <row r="90" spans="2:47" s="1" customFormat="1" ht="15.2" customHeight="1">
      <c r="B90" s="30"/>
      <c r="C90" s="25" t="s">
        <v>25</v>
      </c>
      <c r="F90" s="23" t="str">
        <f>IF(E16="","",E16)</f>
        <v>Na základe výberového konania</v>
      </c>
      <c r="I90" s="25" t="s">
        <v>30</v>
      </c>
      <c r="J90" s="26" t="str">
        <f>E22</f>
        <v xml:space="preserve"> </v>
      </c>
      <c r="L90" s="30"/>
    </row>
    <row r="91" spans="2:47" s="1" customFormat="1" ht="10.35" customHeight="1">
      <c r="B91" s="30"/>
      <c r="L91" s="30"/>
    </row>
    <row r="92" spans="2:47" s="1" customFormat="1" ht="29.25" customHeight="1">
      <c r="B92" s="30"/>
      <c r="C92" s="107" t="s">
        <v>99</v>
      </c>
      <c r="D92" s="90"/>
      <c r="E92" s="90"/>
      <c r="F92" s="90"/>
      <c r="G92" s="90"/>
      <c r="H92" s="90"/>
      <c r="I92" s="90"/>
      <c r="J92" s="108" t="s">
        <v>100</v>
      </c>
      <c r="K92" s="90"/>
      <c r="L92" s="30"/>
    </row>
    <row r="93" spans="2:47" s="1" customFormat="1" ht="10.35" customHeight="1">
      <c r="B93" s="30"/>
      <c r="L93" s="30"/>
    </row>
    <row r="94" spans="2:47" s="1" customFormat="1" ht="22.9" customHeight="1">
      <c r="B94" s="30"/>
      <c r="C94" s="109" t="s">
        <v>101</v>
      </c>
      <c r="J94" s="67">
        <f>J143</f>
        <v>205803.97</v>
      </c>
      <c r="L94" s="30"/>
      <c r="AU94" s="16" t="s">
        <v>102</v>
      </c>
    </row>
    <row r="95" spans="2:47" s="8" customFormat="1" ht="24.95" customHeight="1">
      <c r="B95" s="110"/>
      <c r="D95" s="111" t="s">
        <v>103</v>
      </c>
      <c r="E95" s="112"/>
      <c r="F95" s="112"/>
      <c r="G95" s="112"/>
      <c r="H95" s="112"/>
      <c r="I95" s="112"/>
      <c r="J95" s="113">
        <f>J144</f>
        <v>54896.570000000007</v>
      </c>
      <c r="L95" s="110"/>
    </row>
    <row r="96" spans="2:47" s="9" customFormat="1" ht="19.899999999999999" customHeight="1">
      <c r="B96" s="114"/>
      <c r="D96" s="115" t="s">
        <v>104</v>
      </c>
      <c r="E96" s="116"/>
      <c r="F96" s="116"/>
      <c r="G96" s="116"/>
      <c r="H96" s="116"/>
      <c r="I96" s="116"/>
      <c r="J96" s="117">
        <f>J145</f>
        <v>9877.0400000000009</v>
      </c>
      <c r="L96" s="114"/>
    </row>
    <row r="97" spans="2:12" s="9" customFormat="1" ht="19.899999999999999" customHeight="1">
      <c r="B97" s="114"/>
      <c r="D97" s="115" t="s">
        <v>105</v>
      </c>
      <c r="E97" s="116"/>
      <c r="F97" s="116"/>
      <c r="G97" s="116"/>
      <c r="H97" s="116"/>
      <c r="I97" s="116"/>
      <c r="J97" s="117">
        <f>J166</f>
        <v>8730.85</v>
      </c>
      <c r="L97" s="114"/>
    </row>
    <row r="98" spans="2:12" s="9" customFormat="1" ht="19.899999999999999" customHeight="1">
      <c r="B98" s="114"/>
      <c r="D98" s="115" t="s">
        <v>106</v>
      </c>
      <c r="E98" s="116"/>
      <c r="F98" s="116"/>
      <c r="G98" s="116"/>
      <c r="H98" s="116"/>
      <c r="I98" s="116"/>
      <c r="J98" s="117">
        <f>J182</f>
        <v>12656.859999999999</v>
      </c>
      <c r="L98" s="114"/>
    </row>
    <row r="99" spans="2:12" s="9" customFormat="1" ht="19.899999999999999" customHeight="1">
      <c r="B99" s="114"/>
      <c r="D99" s="115" t="s">
        <v>107</v>
      </c>
      <c r="E99" s="116"/>
      <c r="F99" s="116"/>
      <c r="G99" s="116"/>
      <c r="H99" s="116"/>
      <c r="I99" s="116"/>
      <c r="J99" s="117">
        <f>J190</f>
        <v>7147.4800000000005</v>
      </c>
      <c r="L99" s="114"/>
    </row>
    <row r="100" spans="2:12" s="9" customFormat="1" ht="19.899999999999999" customHeight="1">
      <c r="B100" s="114"/>
      <c r="D100" s="115" t="s">
        <v>108</v>
      </c>
      <c r="E100" s="116"/>
      <c r="F100" s="116"/>
      <c r="G100" s="116"/>
      <c r="H100" s="116"/>
      <c r="I100" s="116"/>
      <c r="J100" s="117">
        <f>J210</f>
        <v>665.04</v>
      </c>
      <c r="L100" s="114"/>
    </row>
    <row r="101" spans="2:12" s="9" customFormat="1" ht="19.899999999999999" customHeight="1">
      <c r="B101" s="114"/>
      <c r="D101" s="115" t="s">
        <v>109</v>
      </c>
      <c r="E101" s="116"/>
      <c r="F101" s="116"/>
      <c r="G101" s="116"/>
      <c r="H101" s="116"/>
      <c r="I101" s="116"/>
      <c r="J101" s="117">
        <f>J213</f>
        <v>11250.69</v>
      </c>
      <c r="L101" s="114"/>
    </row>
    <row r="102" spans="2:12" s="9" customFormat="1" ht="19.899999999999999" customHeight="1">
      <c r="B102" s="114"/>
      <c r="D102" s="115" t="s">
        <v>110</v>
      </c>
      <c r="E102" s="116"/>
      <c r="F102" s="116"/>
      <c r="G102" s="116"/>
      <c r="H102" s="116"/>
      <c r="I102" s="116"/>
      <c r="J102" s="117">
        <f>J237</f>
        <v>4568.6099999999997</v>
      </c>
      <c r="L102" s="114"/>
    </row>
    <row r="103" spans="2:12" s="8" customFormat="1" ht="24.95" customHeight="1">
      <c r="B103" s="110"/>
      <c r="D103" s="111" t="s">
        <v>111</v>
      </c>
      <c r="E103" s="112"/>
      <c r="F103" s="112"/>
      <c r="G103" s="112"/>
      <c r="H103" s="112"/>
      <c r="I103" s="112"/>
      <c r="J103" s="113">
        <f>J239</f>
        <v>133371.57999999999</v>
      </c>
      <c r="L103" s="110"/>
    </row>
    <row r="104" spans="2:12" s="9" customFormat="1" ht="19.899999999999999" customHeight="1">
      <c r="B104" s="114"/>
      <c r="D104" s="115" t="s">
        <v>112</v>
      </c>
      <c r="E104" s="116"/>
      <c r="F104" s="116"/>
      <c r="G104" s="116"/>
      <c r="H104" s="116"/>
      <c r="I104" s="116"/>
      <c r="J104" s="117">
        <f>J240</f>
        <v>3154.5899999999997</v>
      </c>
      <c r="L104" s="114"/>
    </row>
    <row r="105" spans="2:12" s="9" customFormat="1" ht="19.899999999999999" customHeight="1">
      <c r="B105" s="114"/>
      <c r="D105" s="115" t="s">
        <v>113</v>
      </c>
      <c r="E105" s="116"/>
      <c r="F105" s="116"/>
      <c r="G105" s="116"/>
      <c r="H105" s="116"/>
      <c r="I105" s="116"/>
      <c r="J105" s="117">
        <f>J275</f>
        <v>642.20000000000005</v>
      </c>
      <c r="L105" s="114"/>
    </row>
    <row r="106" spans="2:12" s="9" customFormat="1" ht="19.899999999999999" customHeight="1">
      <c r="B106" s="114"/>
      <c r="D106" s="115" t="s">
        <v>114</v>
      </c>
      <c r="E106" s="116"/>
      <c r="F106" s="116"/>
      <c r="G106" s="116"/>
      <c r="H106" s="116"/>
      <c r="I106" s="116"/>
      <c r="J106" s="117">
        <f>J280</f>
        <v>15845.889999999998</v>
      </c>
      <c r="L106" s="114"/>
    </row>
    <row r="107" spans="2:12" s="9" customFormat="1" ht="19.899999999999999" customHeight="1">
      <c r="B107" s="114"/>
      <c r="D107" s="115" t="s">
        <v>115</v>
      </c>
      <c r="E107" s="116"/>
      <c r="F107" s="116"/>
      <c r="G107" s="116"/>
      <c r="H107" s="116"/>
      <c r="I107" s="116"/>
      <c r="J107" s="117">
        <f>J352</f>
        <v>1795.7999999999997</v>
      </c>
      <c r="L107" s="114"/>
    </row>
    <row r="108" spans="2:12" s="9" customFormat="1" ht="19.899999999999999" customHeight="1">
      <c r="B108" s="114"/>
      <c r="D108" s="115" t="s">
        <v>116</v>
      </c>
      <c r="E108" s="116"/>
      <c r="F108" s="116"/>
      <c r="G108" s="116"/>
      <c r="H108" s="116"/>
      <c r="I108" s="116"/>
      <c r="J108" s="117">
        <f>J360</f>
        <v>1862.11</v>
      </c>
      <c r="L108" s="114"/>
    </row>
    <row r="109" spans="2:12" s="9" customFormat="1" ht="19.899999999999999" customHeight="1">
      <c r="B109" s="114"/>
      <c r="D109" s="115" t="s">
        <v>117</v>
      </c>
      <c r="E109" s="116"/>
      <c r="F109" s="116"/>
      <c r="G109" s="116"/>
      <c r="H109" s="116"/>
      <c r="I109" s="116"/>
      <c r="J109" s="117">
        <f>J371</f>
        <v>7195.0500000000011</v>
      </c>
      <c r="L109" s="114"/>
    </row>
    <row r="110" spans="2:12" s="9" customFormat="1" ht="19.899999999999999" customHeight="1">
      <c r="B110" s="114"/>
      <c r="D110" s="115" t="s">
        <v>118</v>
      </c>
      <c r="E110" s="116"/>
      <c r="F110" s="116"/>
      <c r="G110" s="116"/>
      <c r="H110" s="116"/>
      <c r="I110" s="116"/>
      <c r="J110" s="117">
        <f>J397</f>
        <v>31170.899999999994</v>
      </c>
      <c r="L110" s="114"/>
    </row>
    <row r="111" spans="2:12" s="9" customFormat="1" ht="19.899999999999999" customHeight="1">
      <c r="B111" s="114"/>
      <c r="D111" s="115" t="s">
        <v>119</v>
      </c>
      <c r="E111" s="116"/>
      <c r="F111" s="116"/>
      <c r="G111" s="116"/>
      <c r="H111" s="116"/>
      <c r="I111" s="116"/>
      <c r="J111" s="117">
        <f>J448</f>
        <v>1355.4</v>
      </c>
      <c r="L111" s="114"/>
    </row>
    <row r="112" spans="2:12" s="9" customFormat="1" ht="19.899999999999999" customHeight="1">
      <c r="B112" s="114"/>
      <c r="D112" s="115" t="s">
        <v>120</v>
      </c>
      <c r="E112" s="116"/>
      <c r="F112" s="116"/>
      <c r="G112" s="116"/>
      <c r="H112" s="116"/>
      <c r="I112" s="116"/>
      <c r="J112" s="117">
        <f>J461</f>
        <v>10325.52</v>
      </c>
      <c r="L112" s="114"/>
    </row>
    <row r="113" spans="2:14" s="9" customFormat="1" ht="19.899999999999999" customHeight="1">
      <c r="B113" s="114"/>
      <c r="D113" s="115" t="s">
        <v>121</v>
      </c>
      <c r="E113" s="116"/>
      <c r="F113" s="116"/>
      <c r="G113" s="116"/>
      <c r="H113" s="116"/>
      <c r="I113" s="116"/>
      <c r="J113" s="117">
        <f>J479</f>
        <v>28132.080000000002</v>
      </c>
      <c r="L113" s="114"/>
    </row>
    <row r="114" spans="2:14" s="9" customFormat="1" ht="19.899999999999999" customHeight="1">
      <c r="B114" s="114"/>
      <c r="D114" s="115" t="s">
        <v>122</v>
      </c>
      <c r="E114" s="116"/>
      <c r="F114" s="116"/>
      <c r="G114" s="116"/>
      <c r="H114" s="116"/>
      <c r="I114" s="116"/>
      <c r="J114" s="117">
        <f>J496</f>
        <v>17458.879999999997</v>
      </c>
      <c r="L114" s="114"/>
    </row>
    <row r="115" spans="2:14" s="9" customFormat="1" ht="19.899999999999999" customHeight="1">
      <c r="B115" s="114"/>
      <c r="D115" s="115" t="s">
        <v>123</v>
      </c>
      <c r="E115" s="116"/>
      <c r="F115" s="116"/>
      <c r="G115" s="116"/>
      <c r="H115" s="116"/>
      <c r="I115" s="116"/>
      <c r="J115" s="117">
        <f>J501</f>
        <v>457.74</v>
      </c>
      <c r="L115" s="114"/>
    </row>
    <row r="116" spans="2:14" s="9" customFormat="1" ht="19.899999999999999" customHeight="1">
      <c r="B116" s="114"/>
      <c r="D116" s="115" t="s">
        <v>124</v>
      </c>
      <c r="E116" s="116"/>
      <c r="F116" s="116"/>
      <c r="G116" s="116"/>
      <c r="H116" s="116"/>
      <c r="I116" s="116"/>
      <c r="J116" s="117">
        <f>J511</f>
        <v>5166.9799999999996</v>
      </c>
      <c r="L116" s="114"/>
    </row>
    <row r="117" spans="2:14" s="9" customFormat="1" ht="19.899999999999999" customHeight="1">
      <c r="B117" s="114"/>
      <c r="D117" s="115" t="s">
        <v>125</v>
      </c>
      <c r="E117" s="116"/>
      <c r="F117" s="116"/>
      <c r="G117" s="116"/>
      <c r="H117" s="116"/>
      <c r="I117" s="116"/>
      <c r="J117" s="117">
        <f>J522</f>
        <v>2865.91</v>
      </c>
      <c r="L117" s="114"/>
    </row>
    <row r="118" spans="2:14" s="9" customFormat="1" ht="19.899999999999999" customHeight="1">
      <c r="B118" s="114"/>
      <c r="D118" s="115" t="s">
        <v>126</v>
      </c>
      <c r="E118" s="116"/>
      <c r="F118" s="116"/>
      <c r="G118" s="116"/>
      <c r="H118" s="116"/>
      <c r="I118" s="116"/>
      <c r="J118" s="117">
        <f>J532</f>
        <v>5707.58</v>
      </c>
      <c r="L118" s="114"/>
    </row>
    <row r="119" spans="2:14" s="9" customFormat="1" ht="19.899999999999999" customHeight="1">
      <c r="B119" s="114"/>
      <c r="D119" s="115" t="s">
        <v>127</v>
      </c>
      <c r="E119" s="116"/>
      <c r="F119" s="116"/>
      <c r="G119" s="116"/>
      <c r="H119" s="116"/>
      <c r="I119" s="116"/>
      <c r="J119" s="117">
        <f>J552</f>
        <v>234.95</v>
      </c>
      <c r="L119" s="114"/>
    </row>
    <row r="120" spans="2:14" s="8" customFormat="1" ht="24.95" customHeight="1">
      <c r="B120" s="110"/>
      <c r="D120" s="111" t="s">
        <v>128</v>
      </c>
      <c r="E120" s="112"/>
      <c r="F120" s="112"/>
      <c r="G120" s="112"/>
      <c r="H120" s="112"/>
      <c r="I120" s="112"/>
      <c r="J120" s="113">
        <f>J554</f>
        <v>17535.820000000003</v>
      </c>
      <c r="L120" s="110"/>
    </row>
    <row r="121" spans="2:14" s="9" customFormat="1" ht="19.899999999999999" customHeight="1">
      <c r="B121" s="114"/>
      <c r="D121" s="115" t="s">
        <v>129</v>
      </c>
      <c r="E121" s="116"/>
      <c r="F121" s="116"/>
      <c r="G121" s="116"/>
      <c r="H121" s="116"/>
      <c r="I121" s="116"/>
      <c r="J121" s="117">
        <f>J555</f>
        <v>17535.820000000003</v>
      </c>
      <c r="L121" s="114"/>
    </row>
    <row r="122" spans="2:14" s="1" customFormat="1" ht="21.75" customHeight="1">
      <c r="B122" s="30"/>
      <c r="L122" s="30"/>
    </row>
    <row r="123" spans="2:14" s="1" customFormat="1" ht="6.95" customHeight="1">
      <c r="B123" s="30"/>
      <c r="L123" s="30"/>
    </row>
    <row r="124" spans="2:14" s="1" customFormat="1" ht="29.25" customHeight="1">
      <c r="B124" s="30"/>
      <c r="C124" s="109" t="s">
        <v>130</v>
      </c>
      <c r="J124" s="118">
        <v>0</v>
      </c>
      <c r="L124" s="30"/>
      <c r="N124" s="119" t="s">
        <v>39</v>
      </c>
    </row>
    <row r="125" spans="2:14" s="1" customFormat="1" ht="18" customHeight="1">
      <c r="B125" s="30"/>
      <c r="L125" s="30"/>
    </row>
    <row r="126" spans="2:14" s="1" customFormat="1" ht="29.25" customHeight="1">
      <c r="B126" s="30"/>
      <c r="C126" s="89" t="s">
        <v>94</v>
      </c>
      <c r="D126" s="90"/>
      <c r="E126" s="90"/>
      <c r="F126" s="90"/>
      <c r="G126" s="90"/>
      <c r="H126" s="90"/>
      <c r="I126" s="90"/>
      <c r="J126" s="91">
        <f>ROUND(J94+J124,2)</f>
        <v>205803.97</v>
      </c>
      <c r="K126" s="90"/>
      <c r="L126" s="30"/>
    </row>
    <row r="127" spans="2:14" s="1" customFormat="1" ht="6.95" customHeight="1">
      <c r="B127" s="45"/>
      <c r="C127" s="46"/>
      <c r="D127" s="46"/>
      <c r="E127" s="46"/>
      <c r="F127" s="46"/>
      <c r="G127" s="46"/>
      <c r="H127" s="46"/>
      <c r="I127" s="46"/>
      <c r="J127" s="46"/>
      <c r="K127" s="46"/>
      <c r="L127" s="30"/>
    </row>
    <row r="131" spans="2:63" s="1" customFormat="1" ht="6.95" customHeight="1">
      <c r="B131" s="47"/>
      <c r="C131" s="48"/>
      <c r="D131" s="48"/>
      <c r="E131" s="48"/>
      <c r="F131" s="48"/>
      <c r="G131" s="48"/>
      <c r="H131" s="48"/>
      <c r="I131" s="48"/>
      <c r="J131" s="48"/>
      <c r="K131" s="48"/>
      <c r="L131" s="30"/>
    </row>
    <row r="132" spans="2:63" s="1" customFormat="1" ht="24.95" customHeight="1">
      <c r="B132" s="30"/>
      <c r="C132" s="20" t="s">
        <v>131</v>
      </c>
      <c r="L132" s="30"/>
    </row>
    <row r="133" spans="2:63" s="1" customFormat="1" ht="6.95" customHeight="1">
      <c r="B133" s="30"/>
      <c r="L133" s="30"/>
    </row>
    <row r="134" spans="2:63" s="1" customFormat="1" ht="12" customHeight="1">
      <c r="B134" s="30"/>
      <c r="C134" s="25" t="s">
        <v>13</v>
      </c>
      <c r="L134" s="30"/>
    </row>
    <row r="135" spans="2:63" s="1" customFormat="1" ht="16.5" customHeight="1">
      <c r="B135" s="30"/>
      <c r="E135" s="188" t="str">
        <f>E7</f>
        <v>PSBU - Podbanské, Rekreačný objekt</v>
      </c>
      <c r="F135" s="227"/>
      <c r="G135" s="227"/>
      <c r="H135" s="227"/>
      <c r="L135" s="30"/>
    </row>
    <row r="136" spans="2:63" s="1" customFormat="1" ht="6.95" customHeight="1">
      <c r="B136" s="30"/>
      <c r="L136" s="30"/>
    </row>
    <row r="137" spans="2:63" s="1" customFormat="1" ht="12" customHeight="1">
      <c r="B137" s="30"/>
      <c r="C137" s="25" t="s">
        <v>17</v>
      </c>
      <c r="F137" s="23" t="str">
        <f>F10</f>
        <v>Pribylina</v>
      </c>
      <c r="I137" s="25" t="s">
        <v>19</v>
      </c>
      <c r="J137" s="53" t="str">
        <f>IF(J10="","",J10)</f>
        <v>1. 3. 2024</v>
      </c>
      <c r="L137" s="30"/>
    </row>
    <row r="138" spans="2:63" s="1" customFormat="1" ht="6.95" customHeight="1">
      <c r="B138" s="30"/>
      <c r="L138" s="30"/>
    </row>
    <row r="139" spans="2:63" s="1" customFormat="1" ht="25.7" customHeight="1">
      <c r="B139" s="30"/>
      <c r="C139" s="25" t="s">
        <v>21</v>
      </c>
      <c r="F139" s="23" t="str">
        <f>E13</f>
        <v>PSBU</v>
      </c>
      <c r="I139" s="25" t="s">
        <v>27</v>
      </c>
      <c r="J139" s="26" t="str">
        <f>E19</f>
        <v>Mgr. Art. Matej BLAŽEK</v>
      </c>
      <c r="L139" s="30"/>
    </row>
    <row r="140" spans="2:63" s="1" customFormat="1" ht="15.2" customHeight="1">
      <c r="B140" s="30"/>
      <c r="C140" s="25" t="s">
        <v>25</v>
      </c>
      <c r="F140" s="23" t="str">
        <f>IF(E16="","",E16)</f>
        <v>Na základe výberového konania</v>
      </c>
      <c r="I140" s="25" t="s">
        <v>30</v>
      </c>
      <c r="J140" s="26" t="str">
        <f>E22</f>
        <v xml:space="preserve"> </v>
      </c>
      <c r="L140" s="30"/>
    </row>
    <row r="141" spans="2:63" s="1" customFormat="1" ht="10.35" customHeight="1">
      <c r="B141" s="30"/>
      <c r="L141" s="30"/>
    </row>
    <row r="142" spans="2:63" s="10" customFormat="1" ht="29.25" customHeight="1">
      <c r="B142" s="120"/>
      <c r="C142" s="121" t="s">
        <v>132</v>
      </c>
      <c r="D142" s="122" t="s">
        <v>60</v>
      </c>
      <c r="E142" s="122" t="s">
        <v>56</v>
      </c>
      <c r="F142" s="122" t="s">
        <v>57</v>
      </c>
      <c r="G142" s="122" t="s">
        <v>133</v>
      </c>
      <c r="H142" s="122" t="s">
        <v>134</v>
      </c>
      <c r="I142" s="122" t="s">
        <v>135</v>
      </c>
      <c r="J142" s="123" t="s">
        <v>100</v>
      </c>
      <c r="K142" s="124" t="s">
        <v>136</v>
      </c>
      <c r="L142" s="120"/>
      <c r="M142" s="60" t="s">
        <v>1</v>
      </c>
      <c r="N142" s="61" t="s">
        <v>39</v>
      </c>
      <c r="O142" s="61" t="s">
        <v>137</v>
      </c>
      <c r="P142" s="61" t="s">
        <v>138</v>
      </c>
      <c r="Q142" s="61" t="s">
        <v>139</v>
      </c>
      <c r="R142" s="61" t="s">
        <v>140</v>
      </c>
      <c r="S142" s="61" t="s">
        <v>141</v>
      </c>
      <c r="T142" s="62" t="s">
        <v>142</v>
      </c>
    </row>
    <row r="143" spans="2:63" s="1" customFormat="1" ht="22.9" customHeight="1">
      <c r="B143" s="30"/>
      <c r="C143" s="65" t="s">
        <v>96</v>
      </c>
      <c r="J143" s="125">
        <f>BK143</f>
        <v>205803.97</v>
      </c>
      <c r="L143" s="30"/>
      <c r="M143" s="63"/>
      <c r="N143" s="54"/>
      <c r="O143" s="54"/>
      <c r="P143" s="126">
        <f>P144+P239+P554</f>
        <v>3197.1442426099993</v>
      </c>
      <c r="Q143" s="54"/>
      <c r="R143" s="126">
        <f>R144+R239+R554</f>
        <v>287.92729219264999</v>
      </c>
      <c r="S143" s="54"/>
      <c r="T143" s="127">
        <f>T144+T239+T554</f>
        <v>0</v>
      </c>
      <c r="AT143" s="16" t="s">
        <v>74</v>
      </c>
      <c r="AU143" s="16" t="s">
        <v>102</v>
      </c>
      <c r="BK143" s="128">
        <f>BK144+BK239+BK554</f>
        <v>205803.97</v>
      </c>
    </row>
    <row r="144" spans="2:63" s="11" customFormat="1" ht="25.9" customHeight="1">
      <c r="B144" s="129"/>
      <c r="D144" s="130" t="s">
        <v>74</v>
      </c>
      <c r="E144" s="131" t="s">
        <v>143</v>
      </c>
      <c r="F144" s="131" t="s">
        <v>144</v>
      </c>
      <c r="J144" s="132">
        <f>BK144</f>
        <v>54896.570000000007</v>
      </c>
      <c r="L144" s="129"/>
      <c r="M144" s="133"/>
      <c r="P144" s="134">
        <f>P145+P166+P182+P190+P210+P213+P237</f>
        <v>1260.3066831899998</v>
      </c>
      <c r="R144" s="134">
        <f>R145+R166+R182+R190+R210+R213+R237</f>
        <v>247.37973344699</v>
      </c>
      <c r="T144" s="135">
        <f>T145+T166+T182+T190+T210+T213+T237</f>
        <v>0</v>
      </c>
      <c r="AR144" s="130" t="s">
        <v>80</v>
      </c>
      <c r="AT144" s="136" t="s">
        <v>74</v>
      </c>
      <c r="AU144" s="136" t="s">
        <v>75</v>
      </c>
      <c r="AY144" s="130" t="s">
        <v>145</v>
      </c>
      <c r="BK144" s="137">
        <f>BK145+BK166+BK182+BK190+BK210+BK213+BK237</f>
        <v>54896.570000000007</v>
      </c>
    </row>
    <row r="145" spans="2:65" s="11" customFormat="1" ht="22.9" customHeight="1">
      <c r="B145" s="129"/>
      <c r="D145" s="130" t="s">
        <v>74</v>
      </c>
      <c r="E145" s="138" t="s">
        <v>80</v>
      </c>
      <c r="F145" s="138" t="s">
        <v>146</v>
      </c>
      <c r="J145" s="139">
        <f>BK145</f>
        <v>9877.0400000000009</v>
      </c>
      <c r="L145" s="129"/>
      <c r="M145" s="133"/>
      <c r="P145" s="134">
        <f>SUM(P146:P165)</f>
        <v>435.44497999999999</v>
      </c>
      <c r="R145" s="134">
        <f>SUM(R146:R165)</f>
        <v>0</v>
      </c>
      <c r="T145" s="135">
        <f>SUM(T146:T165)</f>
        <v>0</v>
      </c>
      <c r="AR145" s="130" t="s">
        <v>80</v>
      </c>
      <c r="AT145" s="136" t="s">
        <v>74</v>
      </c>
      <c r="AU145" s="136" t="s">
        <v>80</v>
      </c>
      <c r="AY145" s="130" t="s">
        <v>145</v>
      </c>
      <c r="BK145" s="137">
        <f>SUM(BK146:BK165)</f>
        <v>9877.0400000000009</v>
      </c>
    </row>
    <row r="146" spans="2:65" s="1" customFormat="1" ht="24.2" customHeight="1">
      <c r="B146" s="140"/>
      <c r="C146" s="141" t="s">
        <v>80</v>
      </c>
      <c r="D146" s="141" t="s">
        <v>147</v>
      </c>
      <c r="E146" s="142" t="s">
        <v>148</v>
      </c>
      <c r="F146" s="143" t="s">
        <v>149</v>
      </c>
      <c r="G146" s="144" t="s">
        <v>150</v>
      </c>
      <c r="H146" s="145">
        <v>394.185</v>
      </c>
      <c r="I146" s="146">
        <v>11.46</v>
      </c>
      <c r="J146" s="146">
        <f>ROUND(I146*H146,2)</f>
        <v>4517.3599999999997</v>
      </c>
      <c r="K146" s="147"/>
      <c r="L146" s="30"/>
      <c r="M146" s="148" t="s">
        <v>1</v>
      </c>
      <c r="N146" s="119" t="s">
        <v>41</v>
      </c>
      <c r="O146" s="149">
        <v>0.61899999999999999</v>
      </c>
      <c r="P146" s="149">
        <f>O146*H146</f>
        <v>244.00051500000001</v>
      </c>
      <c r="Q146" s="149">
        <v>0</v>
      </c>
      <c r="R146" s="149">
        <f>Q146*H146</f>
        <v>0</v>
      </c>
      <c r="S146" s="149">
        <v>0</v>
      </c>
      <c r="T146" s="150">
        <f>S146*H146</f>
        <v>0</v>
      </c>
      <c r="AR146" s="151" t="s">
        <v>151</v>
      </c>
      <c r="AT146" s="151" t="s">
        <v>147</v>
      </c>
      <c r="AU146" s="151" t="s">
        <v>152</v>
      </c>
      <c r="AY146" s="16" t="s">
        <v>145</v>
      </c>
      <c r="BE146" s="152">
        <f>IF(N146="základná",J146,0)</f>
        <v>0</v>
      </c>
      <c r="BF146" s="152">
        <f>IF(N146="znížená",J146,0)</f>
        <v>4517.3599999999997</v>
      </c>
      <c r="BG146" s="152">
        <f>IF(N146="zákl. prenesená",J146,0)</f>
        <v>0</v>
      </c>
      <c r="BH146" s="152">
        <f>IF(N146="zníž. prenesená",J146,0)</f>
        <v>0</v>
      </c>
      <c r="BI146" s="152">
        <f>IF(N146="nulová",J146,0)</f>
        <v>0</v>
      </c>
      <c r="BJ146" s="16" t="s">
        <v>152</v>
      </c>
      <c r="BK146" s="152">
        <f>ROUND(I146*H146,2)</f>
        <v>4517.3599999999997</v>
      </c>
      <c r="BL146" s="16" t="s">
        <v>151</v>
      </c>
      <c r="BM146" s="151" t="s">
        <v>153</v>
      </c>
    </row>
    <row r="147" spans="2:65" s="12" customFormat="1" ht="11.25">
      <c r="B147" s="153"/>
      <c r="D147" s="154" t="s">
        <v>154</v>
      </c>
      <c r="E147" s="155" t="s">
        <v>1</v>
      </c>
      <c r="F147" s="156" t="s">
        <v>155</v>
      </c>
      <c r="H147" s="157">
        <v>394.185</v>
      </c>
      <c r="L147" s="153"/>
      <c r="M147" s="158"/>
      <c r="T147" s="159"/>
      <c r="AT147" s="155" t="s">
        <v>154</v>
      </c>
      <c r="AU147" s="155" t="s">
        <v>152</v>
      </c>
      <c r="AV147" s="12" t="s">
        <v>152</v>
      </c>
      <c r="AW147" s="12" t="s">
        <v>29</v>
      </c>
      <c r="AX147" s="12" t="s">
        <v>80</v>
      </c>
      <c r="AY147" s="155" t="s">
        <v>145</v>
      </c>
    </row>
    <row r="148" spans="2:65" s="1" customFormat="1" ht="21.75" customHeight="1">
      <c r="B148" s="140"/>
      <c r="C148" s="141" t="s">
        <v>152</v>
      </c>
      <c r="D148" s="141" t="s">
        <v>147</v>
      </c>
      <c r="E148" s="142" t="s">
        <v>156</v>
      </c>
      <c r="F148" s="143" t="s">
        <v>157</v>
      </c>
      <c r="G148" s="144" t="s">
        <v>150</v>
      </c>
      <c r="H148" s="145">
        <v>14.85</v>
      </c>
      <c r="I148" s="146">
        <v>79.91</v>
      </c>
      <c r="J148" s="146">
        <f>ROUND(I148*H148,2)</f>
        <v>1186.6600000000001</v>
      </c>
      <c r="K148" s="147"/>
      <c r="L148" s="30"/>
      <c r="M148" s="148" t="s">
        <v>1</v>
      </c>
      <c r="N148" s="119" t="s">
        <v>41</v>
      </c>
      <c r="O148" s="149">
        <v>4.2</v>
      </c>
      <c r="P148" s="149">
        <f>O148*H148</f>
        <v>62.370000000000005</v>
      </c>
      <c r="Q148" s="149">
        <v>0</v>
      </c>
      <c r="R148" s="149">
        <f>Q148*H148</f>
        <v>0</v>
      </c>
      <c r="S148" s="149">
        <v>0</v>
      </c>
      <c r="T148" s="150">
        <f>S148*H148</f>
        <v>0</v>
      </c>
      <c r="AR148" s="151" t="s">
        <v>151</v>
      </c>
      <c r="AT148" s="151" t="s">
        <v>147</v>
      </c>
      <c r="AU148" s="151" t="s">
        <v>152</v>
      </c>
      <c r="AY148" s="16" t="s">
        <v>145</v>
      </c>
      <c r="BE148" s="152">
        <f>IF(N148="základná",J148,0)</f>
        <v>0</v>
      </c>
      <c r="BF148" s="152">
        <f>IF(N148="znížená",J148,0)</f>
        <v>1186.6600000000001</v>
      </c>
      <c r="BG148" s="152">
        <f>IF(N148="zákl. prenesená",J148,0)</f>
        <v>0</v>
      </c>
      <c r="BH148" s="152">
        <f>IF(N148="zníž. prenesená",J148,0)</f>
        <v>0</v>
      </c>
      <c r="BI148" s="152">
        <f>IF(N148="nulová",J148,0)</f>
        <v>0</v>
      </c>
      <c r="BJ148" s="16" t="s">
        <v>152</v>
      </c>
      <c r="BK148" s="152">
        <f>ROUND(I148*H148,2)</f>
        <v>1186.6600000000001</v>
      </c>
      <c r="BL148" s="16" t="s">
        <v>151</v>
      </c>
      <c r="BM148" s="151" t="s">
        <v>158</v>
      </c>
    </row>
    <row r="149" spans="2:65" s="12" customFormat="1" ht="11.25">
      <c r="B149" s="153"/>
      <c r="D149" s="154" t="s">
        <v>154</v>
      </c>
      <c r="E149" s="155" t="s">
        <v>1</v>
      </c>
      <c r="F149" s="156" t="s">
        <v>159</v>
      </c>
      <c r="H149" s="157">
        <v>14.85</v>
      </c>
      <c r="L149" s="153"/>
      <c r="M149" s="158"/>
      <c r="T149" s="159"/>
      <c r="AT149" s="155" t="s">
        <v>154</v>
      </c>
      <c r="AU149" s="155" t="s">
        <v>152</v>
      </c>
      <c r="AV149" s="12" t="s">
        <v>152</v>
      </c>
      <c r="AW149" s="12" t="s">
        <v>29</v>
      </c>
      <c r="AX149" s="12" t="s">
        <v>80</v>
      </c>
      <c r="AY149" s="155" t="s">
        <v>145</v>
      </c>
    </row>
    <row r="150" spans="2:65" s="1" customFormat="1" ht="24.2" customHeight="1">
      <c r="B150" s="140"/>
      <c r="C150" s="141" t="s">
        <v>160</v>
      </c>
      <c r="D150" s="141" t="s">
        <v>147</v>
      </c>
      <c r="E150" s="142" t="s">
        <v>161</v>
      </c>
      <c r="F150" s="143" t="s">
        <v>162</v>
      </c>
      <c r="G150" s="144" t="s">
        <v>150</v>
      </c>
      <c r="H150" s="145">
        <v>409.03500000000003</v>
      </c>
      <c r="I150" s="146">
        <v>2.04</v>
      </c>
      <c r="J150" s="146">
        <f>ROUND(I150*H150,2)</f>
        <v>834.43</v>
      </c>
      <c r="K150" s="147"/>
      <c r="L150" s="30"/>
      <c r="M150" s="148" t="s">
        <v>1</v>
      </c>
      <c r="N150" s="119" t="s">
        <v>41</v>
      </c>
      <c r="O150" s="149">
        <v>6.9000000000000006E-2</v>
      </c>
      <c r="P150" s="149">
        <f>O150*H150</f>
        <v>28.223415000000003</v>
      </c>
      <c r="Q150" s="149">
        <v>0</v>
      </c>
      <c r="R150" s="149">
        <f>Q150*H150</f>
        <v>0</v>
      </c>
      <c r="S150" s="149">
        <v>0</v>
      </c>
      <c r="T150" s="150">
        <f>S150*H150</f>
        <v>0</v>
      </c>
      <c r="AR150" s="151" t="s">
        <v>151</v>
      </c>
      <c r="AT150" s="151" t="s">
        <v>147</v>
      </c>
      <c r="AU150" s="151" t="s">
        <v>152</v>
      </c>
      <c r="AY150" s="16" t="s">
        <v>145</v>
      </c>
      <c r="BE150" s="152">
        <f>IF(N150="základná",J150,0)</f>
        <v>0</v>
      </c>
      <c r="BF150" s="152">
        <f>IF(N150="znížená",J150,0)</f>
        <v>834.43</v>
      </c>
      <c r="BG150" s="152">
        <f>IF(N150="zákl. prenesená",J150,0)</f>
        <v>0</v>
      </c>
      <c r="BH150" s="152">
        <f>IF(N150="zníž. prenesená",J150,0)</f>
        <v>0</v>
      </c>
      <c r="BI150" s="152">
        <f>IF(N150="nulová",J150,0)</f>
        <v>0</v>
      </c>
      <c r="BJ150" s="16" t="s">
        <v>152</v>
      </c>
      <c r="BK150" s="152">
        <f>ROUND(I150*H150,2)</f>
        <v>834.43</v>
      </c>
      <c r="BL150" s="16" t="s">
        <v>151</v>
      </c>
      <c r="BM150" s="151" t="s">
        <v>163</v>
      </c>
    </row>
    <row r="151" spans="2:65" s="12" customFormat="1" ht="11.25">
      <c r="B151" s="153"/>
      <c r="D151" s="154" t="s">
        <v>154</v>
      </c>
      <c r="E151" s="155" t="s">
        <v>1</v>
      </c>
      <c r="F151" s="156" t="s">
        <v>164</v>
      </c>
      <c r="H151" s="157">
        <v>409.03500000000003</v>
      </c>
      <c r="L151" s="153"/>
      <c r="M151" s="158"/>
      <c r="T151" s="159"/>
      <c r="AT151" s="155" t="s">
        <v>154</v>
      </c>
      <c r="AU151" s="155" t="s">
        <v>152</v>
      </c>
      <c r="AV151" s="12" t="s">
        <v>152</v>
      </c>
      <c r="AW151" s="12" t="s">
        <v>29</v>
      </c>
      <c r="AX151" s="12" t="s">
        <v>80</v>
      </c>
      <c r="AY151" s="155" t="s">
        <v>145</v>
      </c>
    </row>
    <row r="152" spans="2:65" s="1" customFormat="1" ht="24.2" customHeight="1">
      <c r="B152" s="140"/>
      <c r="C152" s="141" t="s">
        <v>165</v>
      </c>
      <c r="D152" s="141" t="s">
        <v>147</v>
      </c>
      <c r="E152" s="142" t="s">
        <v>161</v>
      </c>
      <c r="F152" s="143" t="s">
        <v>162</v>
      </c>
      <c r="G152" s="144" t="s">
        <v>150</v>
      </c>
      <c r="H152" s="145">
        <v>179.685</v>
      </c>
      <c r="I152" s="146">
        <v>2.04</v>
      </c>
      <c r="J152" s="146">
        <f>ROUND(I152*H152,2)</f>
        <v>366.56</v>
      </c>
      <c r="K152" s="147"/>
      <c r="L152" s="30"/>
      <c r="M152" s="148" t="s">
        <v>1</v>
      </c>
      <c r="N152" s="119" t="s">
        <v>41</v>
      </c>
      <c r="O152" s="149">
        <v>6.9000000000000006E-2</v>
      </c>
      <c r="P152" s="149">
        <f>O152*H152</f>
        <v>12.398265</v>
      </c>
      <c r="Q152" s="149">
        <v>0</v>
      </c>
      <c r="R152" s="149">
        <f>Q152*H152</f>
        <v>0</v>
      </c>
      <c r="S152" s="149">
        <v>0</v>
      </c>
      <c r="T152" s="150">
        <f>S152*H152</f>
        <v>0</v>
      </c>
      <c r="AR152" s="151" t="s">
        <v>151</v>
      </c>
      <c r="AT152" s="151" t="s">
        <v>147</v>
      </c>
      <c r="AU152" s="151" t="s">
        <v>152</v>
      </c>
      <c r="AY152" s="16" t="s">
        <v>145</v>
      </c>
      <c r="BE152" s="152">
        <f>IF(N152="základná",J152,0)</f>
        <v>0</v>
      </c>
      <c r="BF152" s="152">
        <f>IF(N152="znížená",J152,0)</f>
        <v>366.56</v>
      </c>
      <c r="BG152" s="152">
        <f>IF(N152="zákl. prenesená",J152,0)</f>
        <v>0</v>
      </c>
      <c r="BH152" s="152">
        <f>IF(N152="zníž. prenesená",J152,0)</f>
        <v>0</v>
      </c>
      <c r="BI152" s="152">
        <f>IF(N152="nulová",J152,0)</f>
        <v>0</v>
      </c>
      <c r="BJ152" s="16" t="s">
        <v>152</v>
      </c>
      <c r="BK152" s="152">
        <f>ROUND(I152*H152,2)</f>
        <v>366.56</v>
      </c>
      <c r="BL152" s="16" t="s">
        <v>151</v>
      </c>
      <c r="BM152" s="151" t="s">
        <v>166</v>
      </c>
    </row>
    <row r="153" spans="2:65" s="1" customFormat="1" ht="33" customHeight="1">
      <c r="B153" s="140"/>
      <c r="C153" s="141" t="s">
        <v>151</v>
      </c>
      <c r="D153" s="141" t="s">
        <v>147</v>
      </c>
      <c r="E153" s="142" t="s">
        <v>167</v>
      </c>
      <c r="F153" s="143" t="s">
        <v>168</v>
      </c>
      <c r="G153" s="144" t="s">
        <v>150</v>
      </c>
      <c r="H153" s="145">
        <v>229.35</v>
      </c>
      <c r="I153" s="146">
        <v>2.0499999999999998</v>
      </c>
      <c r="J153" s="146">
        <f>ROUND(I153*H153,2)</f>
        <v>470.17</v>
      </c>
      <c r="K153" s="147"/>
      <c r="L153" s="30"/>
      <c r="M153" s="148" t="s">
        <v>1</v>
      </c>
      <c r="N153" s="119" t="s">
        <v>41</v>
      </c>
      <c r="O153" s="149">
        <v>2.69E-2</v>
      </c>
      <c r="P153" s="149">
        <f>O153*H153</f>
        <v>6.1695149999999996</v>
      </c>
      <c r="Q153" s="149">
        <v>0</v>
      </c>
      <c r="R153" s="149">
        <f>Q153*H153</f>
        <v>0</v>
      </c>
      <c r="S153" s="149">
        <v>0</v>
      </c>
      <c r="T153" s="150">
        <f>S153*H153</f>
        <v>0</v>
      </c>
      <c r="AR153" s="151" t="s">
        <v>151</v>
      </c>
      <c r="AT153" s="151" t="s">
        <v>147</v>
      </c>
      <c r="AU153" s="151" t="s">
        <v>152</v>
      </c>
      <c r="AY153" s="16" t="s">
        <v>145</v>
      </c>
      <c r="BE153" s="152">
        <f>IF(N153="základná",J153,0)</f>
        <v>0</v>
      </c>
      <c r="BF153" s="152">
        <f>IF(N153="znížená",J153,0)</f>
        <v>470.17</v>
      </c>
      <c r="BG153" s="152">
        <f>IF(N153="zákl. prenesená",J153,0)</f>
        <v>0</v>
      </c>
      <c r="BH153" s="152">
        <f>IF(N153="zníž. prenesená",J153,0)</f>
        <v>0</v>
      </c>
      <c r="BI153" s="152">
        <f>IF(N153="nulová",J153,0)</f>
        <v>0</v>
      </c>
      <c r="BJ153" s="16" t="s">
        <v>152</v>
      </c>
      <c r="BK153" s="152">
        <f>ROUND(I153*H153,2)</f>
        <v>470.17</v>
      </c>
      <c r="BL153" s="16" t="s">
        <v>151</v>
      </c>
      <c r="BM153" s="151" t="s">
        <v>169</v>
      </c>
    </row>
    <row r="154" spans="2:65" s="12" customFormat="1" ht="11.25">
      <c r="B154" s="153"/>
      <c r="D154" s="154" t="s">
        <v>154</v>
      </c>
      <c r="E154" s="155" t="s">
        <v>1</v>
      </c>
      <c r="F154" s="156" t="s">
        <v>170</v>
      </c>
      <c r="H154" s="157">
        <v>214.5</v>
      </c>
      <c r="L154" s="153"/>
      <c r="M154" s="158"/>
      <c r="T154" s="159"/>
      <c r="AT154" s="155" t="s">
        <v>154</v>
      </c>
      <c r="AU154" s="155" t="s">
        <v>152</v>
      </c>
      <c r="AV154" s="12" t="s">
        <v>152</v>
      </c>
      <c r="AW154" s="12" t="s">
        <v>29</v>
      </c>
      <c r="AX154" s="12" t="s">
        <v>75</v>
      </c>
      <c r="AY154" s="155" t="s">
        <v>145</v>
      </c>
    </row>
    <row r="155" spans="2:65" s="12" customFormat="1" ht="11.25">
      <c r="B155" s="153"/>
      <c r="D155" s="154" t="s">
        <v>154</v>
      </c>
      <c r="E155" s="155" t="s">
        <v>1</v>
      </c>
      <c r="F155" s="156" t="s">
        <v>171</v>
      </c>
      <c r="H155" s="157">
        <v>14.85</v>
      </c>
      <c r="L155" s="153"/>
      <c r="M155" s="158"/>
      <c r="T155" s="159"/>
      <c r="AT155" s="155" t="s">
        <v>154</v>
      </c>
      <c r="AU155" s="155" t="s">
        <v>152</v>
      </c>
      <c r="AV155" s="12" t="s">
        <v>152</v>
      </c>
      <c r="AW155" s="12" t="s">
        <v>29</v>
      </c>
      <c r="AX155" s="12" t="s">
        <v>75</v>
      </c>
      <c r="AY155" s="155" t="s">
        <v>145</v>
      </c>
    </row>
    <row r="156" spans="2:65" s="13" customFormat="1" ht="11.25">
      <c r="B156" s="160"/>
      <c r="D156" s="154" t="s">
        <v>154</v>
      </c>
      <c r="E156" s="161" t="s">
        <v>1</v>
      </c>
      <c r="F156" s="162" t="s">
        <v>172</v>
      </c>
      <c r="H156" s="163">
        <v>229.35</v>
      </c>
      <c r="L156" s="160"/>
      <c r="M156" s="164"/>
      <c r="T156" s="165"/>
      <c r="AT156" s="161" t="s">
        <v>154</v>
      </c>
      <c r="AU156" s="161" t="s">
        <v>152</v>
      </c>
      <c r="AV156" s="13" t="s">
        <v>151</v>
      </c>
      <c r="AW156" s="13" t="s">
        <v>29</v>
      </c>
      <c r="AX156" s="13" t="s">
        <v>80</v>
      </c>
      <c r="AY156" s="161" t="s">
        <v>145</v>
      </c>
    </row>
    <row r="157" spans="2:65" s="1" customFormat="1" ht="24.2" customHeight="1">
      <c r="B157" s="140"/>
      <c r="C157" s="141" t="s">
        <v>173</v>
      </c>
      <c r="D157" s="141" t="s">
        <v>147</v>
      </c>
      <c r="E157" s="142" t="s">
        <v>174</v>
      </c>
      <c r="F157" s="143" t="s">
        <v>175</v>
      </c>
      <c r="G157" s="144" t="s">
        <v>150</v>
      </c>
      <c r="H157" s="145">
        <v>179.685</v>
      </c>
      <c r="I157" s="146">
        <v>2.4300000000000002</v>
      </c>
      <c r="J157" s="146">
        <f>ROUND(I157*H157,2)</f>
        <v>436.63</v>
      </c>
      <c r="K157" s="147"/>
      <c r="L157" s="30"/>
      <c r="M157" s="148" t="s">
        <v>1</v>
      </c>
      <c r="N157" s="119" t="s">
        <v>41</v>
      </c>
      <c r="O157" s="149">
        <v>8.6999999999999994E-2</v>
      </c>
      <c r="P157" s="149">
        <f>O157*H157</f>
        <v>15.632594999999998</v>
      </c>
      <c r="Q157" s="149">
        <v>0</v>
      </c>
      <c r="R157" s="149">
        <f>Q157*H157</f>
        <v>0</v>
      </c>
      <c r="S157" s="149">
        <v>0</v>
      </c>
      <c r="T157" s="150">
        <f>S157*H157</f>
        <v>0</v>
      </c>
      <c r="AR157" s="151" t="s">
        <v>151</v>
      </c>
      <c r="AT157" s="151" t="s">
        <v>147</v>
      </c>
      <c r="AU157" s="151" t="s">
        <v>152</v>
      </c>
      <c r="AY157" s="16" t="s">
        <v>145</v>
      </c>
      <c r="BE157" s="152">
        <f>IF(N157="základná",J157,0)</f>
        <v>0</v>
      </c>
      <c r="BF157" s="152">
        <f>IF(N157="znížená",J157,0)</f>
        <v>436.63</v>
      </c>
      <c r="BG157" s="152">
        <f>IF(N157="zákl. prenesená",J157,0)</f>
        <v>0</v>
      </c>
      <c r="BH157" s="152">
        <f>IF(N157="zníž. prenesená",J157,0)</f>
        <v>0</v>
      </c>
      <c r="BI157" s="152">
        <f>IF(N157="nulová",J157,0)</f>
        <v>0</v>
      </c>
      <c r="BJ157" s="16" t="s">
        <v>152</v>
      </c>
      <c r="BK157" s="152">
        <f>ROUND(I157*H157,2)</f>
        <v>436.63</v>
      </c>
      <c r="BL157" s="16" t="s">
        <v>151</v>
      </c>
      <c r="BM157" s="151" t="s">
        <v>176</v>
      </c>
    </row>
    <row r="158" spans="2:65" s="12" customFormat="1" ht="11.25">
      <c r="B158" s="153"/>
      <c r="D158" s="154" t="s">
        <v>154</v>
      </c>
      <c r="E158" s="155" t="s">
        <v>1</v>
      </c>
      <c r="F158" s="156" t="s">
        <v>177</v>
      </c>
      <c r="H158" s="157">
        <v>179.685</v>
      </c>
      <c r="L158" s="153"/>
      <c r="M158" s="158"/>
      <c r="T158" s="159"/>
      <c r="AT158" s="155" t="s">
        <v>154</v>
      </c>
      <c r="AU158" s="155" t="s">
        <v>152</v>
      </c>
      <c r="AV158" s="12" t="s">
        <v>152</v>
      </c>
      <c r="AW158" s="12" t="s">
        <v>29</v>
      </c>
      <c r="AX158" s="12" t="s">
        <v>80</v>
      </c>
      <c r="AY158" s="155" t="s">
        <v>145</v>
      </c>
    </row>
    <row r="159" spans="2:65" s="1" customFormat="1" ht="37.9" customHeight="1">
      <c r="B159" s="140"/>
      <c r="C159" s="141" t="s">
        <v>178</v>
      </c>
      <c r="D159" s="141" t="s">
        <v>147</v>
      </c>
      <c r="E159" s="142" t="s">
        <v>179</v>
      </c>
      <c r="F159" s="143" t="s">
        <v>180</v>
      </c>
      <c r="G159" s="144" t="s">
        <v>150</v>
      </c>
      <c r="H159" s="145">
        <v>179.685</v>
      </c>
      <c r="I159" s="146">
        <v>2.46</v>
      </c>
      <c r="J159" s="146">
        <f>ROUND(I159*H159,2)</f>
        <v>442.03</v>
      </c>
      <c r="K159" s="147"/>
      <c r="L159" s="30"/>
      <c r="M159" s="148" t="s">
        <v>1</v>
      </c>
      <c r="N159" s="119" t="s">
        <v>41</v>
      </c>
      <c r="O159" s="149">
        <v>5.5E-2</v>
      </c>
      <c r="P159" s="149">
        <f>O159*H159</f>
        <v>9.8826750000000008</v>
      </c>
      <c r="Q159" s="149">
        <v>0</v>
      </c>
      <c r="R159" s="149">
        <f>Q159*H159</f>
        <v>0</v>
      </c>
      <c r="S159" s="149">
        <v>0</v>
      </c>
      <c r="T159" s="150">
        <f>S159*H159</f>
        <v>0</v>
      </c>
      <c r="AR159" s="151" t="s">
        <v>151</v>
      </c>
      <c r="AT159" s="151" t="s">
        <v>147</v>
      </c>
      <c r="AU159" s="151" t="s">
        <v>152</v>
      </c>
      <c r="AY159" s="16" t="s">
        <v>145</v>
      </c>
      <c r="BE159" s="152">
        <f>IF(N159="základná",J159,0)</f>
        <v>0</v>
      </c>
      <c r="BF159" s="152">
        <f>IF(N159="znížená",J159,0)</f>
        <v>442.03</v>
      </c>
      <c r="BG159" s="152">
        <f>IF(N159="zákl. prenesená",J159,0)</f>
        <v>0</v>
      </c>
      <c r="BH159" s="152">
        <f>IF(N159="zníž. prenesená",J159,0)</f>
        <v>0</v>
      </c>
      <c r="BI159" s="152">
        <f>IF(N159="nulová",J159,0)</f>
        <v>0</v>
      </c>
      <c r="BJ159" s="16" t="s">
        <v>152</v>
      </c>
      <c r="BK159" s="152">
        <f>ROUND(I159*H159,2)</f>
        <v>442.03</v>
      </c>
      <c r="BL159" s="16" t="s">
        <v>151</v>
      </c>
      <c r="BM159" s="151" t="s">
        <v>181</v>
      </c>
    </row>
    <row r="160" spans="2:65" s="12" customFormat="1" ht="11.25">
      <c r="B160" s="153"/>
      <c r="D160" s="154" t="s">
        <v>154</v>
      </c>
      <c r="E160" s="155" t="s">
        <v>1</v>
      </c>
      <c r="F160" s="156" t="s">
        <v>177</v>
      </c>
      <c r="H160" s="157">
        <v>179.685</v>
      </c>
      <c r="L160" s="153"/>
      <c r="M160" s="158"/>
      <c r="T160" s="159"/>
      <c r="AT160" s="155" t="s">
        <v>154</v>
      </c>
      <c r="AU160" s="155" t="s">
        <v>152</v>
      </c>
      <c r="AV160" s="12" t="s">
        <v>152</v>
      </c>
      <c r="AW160" s="12" t="s">
        <v>29</v>
      </c>
      <c r="AX160" s="12" t="s">
        <v>80</v>
      </c>
      <c r="AY160" s="155" t="s">
        <v>145</v>
      </c>
    </row>
    <row r="161" spans="2:65" s="1" customFormat="1" ht="24.2" customHeight="1">
      <c r="B161" s="140"/>
      <c r="C161" s="141" t="s">
        <v>182</v>
      </c>
      <c r="D161" s="141" t="s">
        <v>147</v>
      </c>
      <c r="E161" s="142" t="s">
        <v>183</v>
      </c>
      <c r="F161" s="143" t="s">
        <v>184</v>
      </c>
      <c r="G161" s="144" t="s">
        <v>150</v>
      </c>
      <c r="H161" s="145">
        <v>16</v>
      </c>
      <c r="I161" s="146">
        <v>44.45</v>
      </c>
      <c r="J161" s="146">
        <f>ROUND(I161*H161,2)</f>
        <v>711.2</v>
      </c>
      <c r="K161" s="147"/>
      <c r="L161" s="30"/>
      <c r="M161" s="148" t="s">
        <v>1</v>
      </c>
      <c r="N161" s="119" t="s">
        <v>41</v>
      </c>
      <c r="O161" s="149">
        <v>2.9780000000000002</v>
      </c>
      <c r="P161" s="149">
        <f>O161*H161</f>
        <v>47.648000000000003</v>
      </c>
      <c r="Q161" s="149">
        <v>0</v>
      </c>
      <c r="R161" s="149">
        <f>Q161*H161</f>
        <v>0</v>
      </c>
      <c r="S161" s="149">
        <v>0</v>
      </c>
      <c r="T161" s="150">
        <f>S161*H161</f>
        <v>0</v>
      </c>
      <c r="AR161" s="151" t="s">
        <v>151</v>
      </c>
      <c r="AT161" s="151" t="s">
        <v>147</v>
      </c>
      <c r="AU161" s="151" t="s">
        <v>152</v>
      </c>
      <c r="AY161" s="16" t="s">
        <v>145</v>
      </c>
      <c r="BE161" s="152">
        <f>IF(N161="základná",J161,0)</f>
        <v>0</v>
      </c>
      <c r="BF161" s="152">
        <f>IF(N161="znížená",J161,0)</f>
        <v>711.2</v>
      </c>
      <c r="BG161" s="152">
        <f>IF(N161="zákl. prenesená",J161,0)</f>
        <v>0</v>
      </c>
      <c r="BH161" s="152">
        <f>IF(N161="zníž. prenesená",J161,0)</f>
        <v>0</v>
      </c>
      <c r="BI161" s="152">
        <f>IF(N161="nulová",J161,0)</f>
        <v>0</v>
      </c>
      <c r="BJ161" s="16" t="s">
        <v>152</v>
      </c>
      <c r="BK161" s="152">
        <f>ROUND(I161*H161,2)</f>
        <v>711.2</v>
      </c>
      <c r="BL161" s="16" t="s">
        <v>151</v>
      </c>
      <c r="BM161" s="151" t="s">
        <v>185</v>
      </c>
    </row>
    <row r="162" spans="2:65" s="12" customFormat="1" ht="11.25">
      <c r="B162" s="153"/>
      <c r="D162" s="154" t="s">
        <v>154</v>
      </c>
      <c r="E162" s="155" t="s">
        <v>1</v>
      </c>
      <c r="F162" s="156" t="s">
        <v>186</v>
      </c>
      <c r="H162" s="157">
        <v>16</v>
      </c>
      <c r="L162" s="153"/>
      <c r="M162" s="158"/>
      <c r="T162" s="159"/>
      <c r="AT162" s="155" t="s">
        <v>154</v>
      </c>
      <c r="AU162" s="155" t="s">
        <v>152</v>
      </c>
      <c r="AV162" s="12" t="s">
        <v>152</v>
      </c>
      <c r="AW162" s="12" t="s">
        <v>29</v>
      </c>
      <c r="AX162" s="12" t="s">
        <v>80</v>
      </c>
      <c r="AY162" s="155" t="s">
        <v>145</v>
      </c>
    </row>
    <row r="163" spans="2:65" s="1" customFormat="1" ht="24.2" customHeight="1">
      <c r="B163" s="140"/>
      <c r="C163" s="141" t="s">
        <v>187</v>
      </c>
      <c r="D163" s="141" t="s">
        <v>147</v>
      </c>
      <c r="E163" s="142" t="s">
        <v>188</v>
      </c>
      <c r="F163" s="143" t="s">
        <v>189</v>
      </c>
      <c r="G163" s="144" t="s">
        <v>190</v>
      </c>
      <c r="H163" s="145">
        <v>60</v>
      </c>
      <c r="I163" s="146">
        <v>2.4</v>
      </c>
      <c r="J163" s="146">
        <f>ROUND(I163*H163,2)</f>
        <v>144</v>
      </c>
      <c r="K163" s="147"/>
      <c r="L163" s="30"/>
      <c r="M163" s="148" t="s">
        <v>1</v>
      </c>
      <c r="N163" s="119" t="s">
        <v>41</v>
      </c>
      <c r="O163" s="149">
        <v>0.152</v>
      </c>
      <c r="P163" s="149">
        <f>O163*H163</f>
        <v>9.1199999999999992</v>
      </c>
      <c r="Q163" s="149">
        <v>0</v>
      </c>
      <c r="R163" s="149">
        <f>Q163*H163</f>
        <v>0</v>
      </c>
      <c r="S163" s="149">
        <v>0</v>
      </c>
      <c r="T163" s="150">
        <f>S163*H163</f>
        <v>0</v>
      </c>
      <c r="AR163" s="151" t="s">
        <v>151</v>
      </c>
      <c r="AT163" s="151" t="s">
        <v>147</v>
      </c>
      <c r="AU163" s="151" t="s">
        <v>152</v>
      </c>
      <c r="AY163" s="16" t="s">
        <v>145</v>
      </c>
      <c r="BE163" s="152">
        <f>IF(N163="základná",J163,0)</f>
        <v>0</v>
      </c>
      <c r="BF163" s="152">
        <f>IF(N163="znížená",J163,0)</f>
        <v>144</v>
      </c>
      <c r="BG163" s="152">
        <f>IF(N163="zákl. prenesená",J163,0)</f>
        <v>0</v>
      </c>
      <c r="BH163" s="152">
        <f>IF(N163="zníž. prenesená",J163,0)</f>
        <v>0</v>
      </c>
      <c r="BI163" s="152">
        <f>IF(N163="nulová",J163,0)</f>
        <v>0</v>
      </c>
      <c r="BJ163" s="16" t="s">
        <v>152</v>
      </c>
      <c r="BK163" s="152">
        <f>ROUND(I163*H163,2)</f>
        <v>144</v>
      </c>
      <c r="BL163" s="16" t="s">
        <v>151</v>
      </c>
      <c r="BM163" s="151" t="s">
        <v>191</v>
      </c>
    </row>
    <row r="164" spans="2:65" s="1" customFormat="1" ht="16.5" customHeight="1">
      <c r="B164" s="140"/>
      <c r="C164" s="166" t="s">
        <v>192</v>
      </c>
      <c r="D164" s="166" t="s">
        <v>193</v>
      </c>
      <c r="E164" s="167" t="s">
        <v>194</v>
      </c>
      <c r="F164" s="168" t="s">
        <v>195</v>
      </c>
      <c r="G164" s="169" t="s">
        <v>196</v>
      </c>
      <c r="H164" s="170">
        <v>240</v>
      </c>
      <c r="I164" s="171">
        <v>3.2</v>
      </c>
      <c r="J164" s="171">
        <f>ROUND(I164*H164,2)</f>
        <v>768</v>
      </c>
      <c r="K164" s="172"/>
      <c r="L164" s="173"/>
      <c r="M164" s="174" t="s">
        <v>1</v>
      </c>
      <c r="N164" s="175" t="s">
        <v>41</v>
      </c>
      <c r="O164" s="149">
        <v>0</v>
      </c>
      <c r="P164" s="149">
        <f>O164*H164</f>
        <v>0</v>
      </c>
      <c r="Q164" s="149">
        <v>0</v>
      </c>
      <c r="R164" s="149">
        <f>Q164*H164</f>
        <v>0</v>
      </c>
      <c r="S164" s="149">
        <v>0</v>
      </c>
      <c r="T164" s="150">
        <f>S164*H164</f>
        <v>0</v>
      </c>
      <c r="AR164" s="151" t="s">
        <v>197</v>
      </c>
      <c r="AT164" s="151" t="s">
        <v>193</v>
      </c>
      <c r="AU164" s="151" t="s">
        <v>152</v>
      </c>
      <c r="AY164" s="16" t="s">
        <v>145</v>
      </c>
      <c r="BE164" s="152">
        <f>IF(N164="základná",J164,0)</f>
        <v>0</v>
      </c>
      <c r="BF164" s="152">
        <f>IF(N164="znížená",J164,0)</f>
        <v>768</v>
      </c>
      <c r="BG164" s="152">
        <f>IF(N164="zákl. prenesená",J164,0)</f>
        <v>0</v>
      </c>
      <c r="BH164" s="152">
        <f>IF(N164="zníž. prenesená",J164,0)</f>
        <v>0</v>
      </c>
      <c r="BI164" s="152">
        <f>IF(N164="nulová",J164,0)</f>
        <v>0</v>
      </c>
      <c r="BJ164" s="16" t="s">
        <v>152</v>
      </c>
      <c r="BK164" s="152">
        <f>ROUND(I164*H164,2)</f>
        <v>768</v>
      </c>
      <c r="BL164" s="16" t="s">
        <v>151</v>
      </c>
      <c r="BM164" s="151" t="s">
        <v>198</v>
      </c>
    </row>
    <row r="165" spans="2:65" s="12" customFormat="1" ht="11.25">
      <c r="B165" s="153"/>
      <c r="D165" s="154" t="s">
        <v>154</v>
      </c>
      <c r="E165" s="155" t="s">
        <v>1</v>
      </c>
      <c r="F165" s="156" t="s">
        <v>199</v>
      </c>
      <c r="H165" s="157">
        <v>240</v>
      </c>
      <c r="L165" s="153"/>
      <c r="M165" s="158"/>
      <c r="T165" s="159"/>
      <c r="AT165" s="155" t="s">
        <v>154</v>
      </c>
      <c r="AU165" s="155" t="s">
        <v>152</v>
      </c>
      <c r="AV165" s="12" t="s">
        <v>152</v>
      </c>
      <c r="AW165" s="12" t="s">
        <v>29</v>
      </c>
      <c r="AX165" s="12" t="s">
        <v>80</v>
      </c>
      <c r="AY165" s="155" t="s">
        <v>145</v>
      </c>
    </row>
    <row r="166" spans="2:65" s="11" customFormat="1" ht="22.9" customHeight="1">
      <c r="B166" s="129"/>
      <c r="D166" s="130" t="s">
        <v>74</v>
      </c>
      <c r="E166" s="138" t="s">
        <v>152</v>
      </c>
      <c r="F166" s="138" t="s">
        <v>200</v>
      </c>
      <c r="J166" s="139">
        <f>BK166</f>
        <v>8730.85</v>
      </c>
      <c r="L166" s="129"/>
      <c r="M166" s="133"/>
      <c r="P166" s="134">
        <f>SUM(P167:P181)</f>
        <v>67.876254500000002</v>
      </c>
      <c r="R166" s="134">
        <f>SUM(R167:R181)</f>
        <v>101.771223924</v>
      </c>
      <c r="T166" s="135">
        <f>SUM(T167:T181)</f>
        <v>0</v>
      </c>
      <c r="AR166" s="130" t="s">
        <v>80</v>
      </c>
      <c r="AT166" s="136" t="s">
        <v>74</v>
      </c>
      <c r="AU166" s="136" t="s">
        <v>80</v>
      </c>
      <c r="AY166" s="130" t="s">
        <v>145</v>
      </c>
      <c r="BK166" s="137">
        <f>SUM(BK167:BK181)</f>
        <v>8730.85</v>
      </c>
    </row>
    <row r="167" spans="2:65" s="1" customFormat="1" ht="16.5" customHeight="1">
      <c r="B167" s="140"/>
      <c r="C167" s="141" t="s">
        <v>201</v>
      </c>
      <c r="D167" s="141" t="s">
        <v>147</v>
      </c>
      <c r="E167" s="142" t="s">
        <v>202</v>
      </c>
      <c r="F167" s="143" t="s">
        <v>203</v>
      </c>
      <c r="G167" s="144" t="s">
        <v>204</v>
      </c>
      <c r="H167" s="145">
        <v>40</v>
      </c>
      <c r="I167" s="146">
        <v>3.07</v>
      </c>
      <c r="J167" s="146">
        <f>ROUND(I167*H167,2)</f>
        <v>122.8</v>
      </c>
      <c r="K167" s="147"/>
      <c r="L167" s="30"/>
      <c r="M167" s="148" t="s">
        <v>1</v>
      </c>
      <c r="N167" s="119" t="s">
        <v>41</v>
      </c>
      <c r="O167" s="149">
        <v>5.2655E-2</v>
      </c>
      <c r="P167" s="149">
        <f>O167*H167</f>
        <v>2.1061999999999999</v>
      </c>
      <c r="Q167" s="149">
        <v>4.4099999999999999E-4</v>
      </c>
      <c r="R167" s="149">
        <f>Q167*H167</f>
        <v>1.7639999999999999E-2</v>
      </c>
      <c r="S167" s="149">
        <v>0</v>
      </c>
      <c r="T167" s="150">
        <f>S167*H167</f>
        <v>0</v>
      </c>
      <c r="AR167" s="151" t="s">
        <v>151</v>
      </c>
      <c r="AT167" s="151" t="s">
        <v>147</v>
      </c>
      <c r="AU167" s="151" t="s">
        <v>152</v>
      </c>
      <c r="AY167" s="16" t="s">
        <v>145</v>
      </c>
      <c r="BE167" s="152">
        <f>IF(N167="základná",J167,0)</f>
        <v>0</v>
      </c>
      <c r="BF167" s="152">
        <f>IF(N167="znížená",J167,0)</f>
        <v>122.8</v>
      </c>
      <c r="BG167" s="152">
        <f>IF(N167="zákl. prenesená",J167,0)</f>
        <v>0</v>
      </c>
      <c r="BH167" s="152">
        <f>IF(N167="zníž. prenesená",J167,0)</f>
        <v>0</v>
      </c>
      <c r="BI167" s="152">
        <f>IF(N167="nulová",J167,0)</f>
        <v>0</v>
      </c>
      <c r="BJ167" s="16" t="s">
        <v>152</v>
      </c>
      <c r="BK167" s="152">
        <f>ROUND(I167*H167,2)</f>
        <v>122.8</v>
      </c>
      <c r="BL167" s="16" t="s">
        <v>151</v>
      </c>
      <c r="BM167" s="151" t="s">
        <v>205</v>
      </c>
    </row>
    <row r="168" spans="2:65" s="12" customFormat="1" ht="11.25">
      <c r="B168" s="153"/>
      <c r="D168" s="154" t="s">
        <v>154</v>
      </c>
      <c r="E168" s="155" t="s">
        <v>1</v>
      </c>
      <c r="F168" s="156" t="s">
        <v>206</v>
      </c>
      <c r="H168" s="157">
        <v>40</v>
      </c>
      <c r="L168" s="153"/>
      <c r="M168" s="158"/>
      <c r="T168" s="159"/>
      <c r="AT168" s="155" t="s">
        <v>154</v>
      </c>
      <c r="AU168" s="155" t="s">
        <v>152</v>
      </c>
      <c r="AV168" s="12" t="s">
        <v>152</v>
      </c>
      <c r="AW168" s="12" t="s">
        <v>29</v>
      </c>
      <c r="AX168" s="12" t="s">
        <v>80</v>
      </c>
      <c r="AY168" s="155" t="s">
        <v>145</v>
      </c>
    </row>
    <row r="169" spans="2:65" s="1" customFormat="1" ht="24.2" customHeight="1">
      <c r="B169" s="140"/>
      <c r="C169" s="141" t="s">
        <v>207</v>
      </c>
      <c r="D169" s="141" t="s">
        <v>147</v>
      </c>
      <c r="E169" s="142" t="s">
        <v>208</v>
      </c>
      <c r="F169" s="143" t="s">
        <v>209</v>
      </c>
      <c r="G169" s="144" t="s">
        <v>150</v>
      </c>
      <c r="H169" s="145">
        <v>9.9</v>
      </c>
      <c r="I169" s="146">
        <v>74.099999999999994</v>
      </c>
      <c r="J169" s="146">
        <f>ROUND(I169*H169,2)</f>
        <v>733.59</v>
      </c>
      <c r="K169" s="147"/>
      <c r="L169" s="30"/>
      <c r="M169" s="148" t="s">
        <v>1</v>
      </c>
      <c r="N169" s="119" t="s">
        <v>41</v>
      </c>
      <c r="O169" s="149">
        <v>1.1317999999999999</v>
      </c>
      <c r="P169" s="149">
        <f>O169*H169</f>
        <v>11.20482</v>
      </c>
      <c r="Q169" s="149">
        <v>2.0699999999999998</v>
      </c>
      <c r="R169" s="149">
        <f>Q169*H169</f>
        <v>20.492999999999999</v>
      </c>
      <c r="S169" s="149">
        <v>0</v>
      </c>
      <c r="T169" s="150">
        <f>S169*H169</f>
        <v>0</v>
      </c>
      <c r="AR169" s="151" t="s">
        <v>151</v>
      </c>
      <c r="AT169" s="151" t="s">
        <v>147</v>
      </c>
      <c r="AU169" s="151" t="s">
        <v>152</v>
      </c>
      <c r="AY169" s="16" t="s">
        <v>145</v>
      </c>
      <c r="BE169" s="152">
        <f>IF(N169="základná",J169,0)</f>
        <v>0</v>
      </c>
      <c r="BF169" s="152">
        <f>IF(N169="znížená",J169,0)</f>
        <v>733.59</v>
      </c>
      <c r="BG169" s="152">
        <f>IF(N169="zákl. prenesená",J169,0)</f>
        <v>0</v>
      </c>
      <c r="BH169" s="152">
        <f>IF(N169="zníž. prenesená",J169,0)</f>
        <v>0</v>
      </c>
      <c r="BI169" s="152">
        <f>IF(N169="nulová",J169,0)</f>
        <v>0</v>
      </c>
      <c r="BJ169" s="16" t="s">
        <v>152</v>
      </c>
      <c r="BK169" s="152">
        <f>ROUND(I169*H169,2)</f>
        <v>733.59</v>
      </c>
      <c r="BL169" s="16" t="s">
        <v>151</v>
      </c>
      <c r="BM169" s="151" t="s">
        <v>210</v>
      </c>
    </row>
    <row r="170" spans="2:65" s="12" customFormat="1" ht="11.25">
      <c r="B170" s="153"/>
      <c r="D170" s="154" t="s">
        <v>154</v>
      </c>
      <c r="E170" s="155" t="s">
        <v>1</v>
      </c>
      <c r="F170" s="156" t="s">
        <v>211</v>
      </c>
      <c r="H170" s="157">
        <v>9.9</v>
      </c>
      <c r="L170" s="153"/>
      <c r="M170" s="158"/>
      <c r="T170" s="159"/>
      <c r="AT170" s="155" t="s">
        <v>154</v>
      </c>
      <c r="AU170" s="155" t="s">
        <v>152</v>
      </c>
      <c r="AV170" s="12" t="s">
        <v>152</v>
      </c>
      <c r="AW170" s="12" t="s">
        <v>29</v>
      </c>
      <c r="AX170" s="12" t="s">
        <v>80</v>
      </c>
      <c r="AY170" s="155" t="s">
        <v>145</v>
      </c>
    </row>
    <row r="171" spans="2:65" s="1" customFormat="1" ht="16.5" customHeight="1">
      <c r="B171" s="140"/>
      <c r="C171" s="141" t="s">
        <v>212</v>
      </c>
      <c r="D171" s="141" t="s">
        <v>147</v>
      </c>
      <c r="E171" s="142" t="s">
        <v>213</v>
      </c>
      <c r="F171" s="143" t="s">
        <v>214</v>
      </c>
      <c r="G171" s="144" t="s">
        <v>150</v>
      </c>
      <c r="H171" s="145">
        <v>7.7</v>
      </c>
      <c r="I171" s="146">
        <v>116.81</v>
      </c>
      <c r="J171" s="146">
        <f>ROUND(I171*H171,2)</f>
        <v>899.44</v>
      </c>
      <c r="K171" s="147"/>
      <c r="L171" s="30"/>
      <c r="M171" s="148" t="s">
        <v>1</v>
      </c>
      <c r="N171" s="119" t="s">
        <v>41</v>
      </c>
      <c r="O171" s="149">
        <v>0.61770999999999998</v>
      </c>
      <c r="P171" s="149">
        <f>O171*H171</f>
        <v>4.756367</v>
      </c>
      <c r="Q171" s="149">
        <v>2.2354352</v>
      </c>
      <c r="R171" s="149">
        <f>Q171*H171</f>
        <v>17.21285104</v>
      </c>
      <c r="S171" s="149">
        <v>0</v>
      </c>
      <c r="T171" s="150">
        <f>S171*H171</f>
        <v>0</v>
      </c>
      <c r="AR171" s="151" t="s">
        <v>151</v>
      </c>
      <c r="AT171" s="151" t="s">
        <v>147</v>
      </c>
      <c r="AU171" s="151" t="s">
        <v>152</v>
      </c>
      <c r="AY171" s="16" t="s">
        <v>145</v>
      </c>
      <c r="BE171" s="152">
        <f>IF(N171="základná",J171,0)</f>
        <v>0</v>
      </c>
      <c r="BF171" s="152">
        <f>IF(N171="znížená",J171,0)</f>
        <v>899.44</v>
      </c>
      <c r="BG171" s="152">
        <f>IF(N171="zákl. prenesená",J171,0)</f>
        <v>0</v>
      </c>
      <c r="BH171" s="152">
        <f>IF(N171="zníž. prenesená",J171,0)</f>
        <v>0</v>
      </c>
      <c r="BI171" s="152">
        <f>IF(N171="nulová",J171,0)</f>
        <v>0</v>
      </c>
      <c r="BJ171" s="16" t="s">
        <v>152</v>
      </c>
      <c r="BK171" s="152">
        <f>ROUND(I171*H171,2)</f>
        <v>899.44</v>
      </c>
      <c r="BL171" s="16" t="s">
        <v>151</v>
      </c>
      <c r="BM171" s="151" t="s">
        <v>215</v>
      </c>
    </row>
    <row r="172" spans="2:65" s="12" customFormat="1" ht="11.25">
      <c r="B172" s="153"/>
      <c r="D172" s="154" t="s">
        <v>154</v>
      </c>
      <c r="E172" s="155" t="s">
        <v>1</v>
      </c>
      <c r="F172" s="156" t="s">
        <v>216</v>
      </c>
      <c r="H172" s="157">
        <v>7.7</v>
      </c>
      <c r="L172" s="153"/>
      <c r="M172" s="158"/>
      <c r="T172" s="159"/>
      <c r="AT172" s="155" t="s">
        <v>154</v>
      </c>
      <c r="AU172" s="155" t="s">
        <v>152</v>
      </c>
      <c r="AV172" s="12" t="s">
        <v>152</v>
      </c>
      <c r="AW172" s="12" t="s">
        <v>29</v>
      </c>
      <c r="AX172" s="12" t="s">
        <v>80</v>
      </c>
      <c r="AY172" s="155" t="s">
        <v>145</v>
      </c>
    </row>
    <row r="173" spans="2:65" s="1" customFormat="1" ht="24.2" customHeight="1">
      <c r="B173" s="140"/>
      <c r="C173" s="141" t="s">
        <v>217</v>
      </c>
      <c r="D173" s="141" t="s">
        <v>147</v>
      </c>
      <c r="E173" s="142" t="s">
        <v>218</v>
      </c>
      <c r="F173" s="143" t="s">
        <v>219</v>
      </c>
      <c r="G173" s="144" t="s">
        <v>150</v>
      </c>
      <c r="H173" s="145">
        <v>13</v>
      </c>
      <c r="I173" s="146">
        <v>133.05000000000001</v>
      </c>
      <c r="J173" s="146">
        <f>ROUND(I173*H173,2)</f>
        <v>1729.65</v>
      </c>
      <c r="K173" s="147"/>
      <c r="L173" s="30"/>
      <c r="M173" s="148" t="s">
        <v>1</v>
      </c>
      <c r="N173" s="119" t="s">
        <v>41</v>
      </c>
      <c r="O173" s="149">
        <v>0.61899999999999999</v>
      </c>
      <c r="P173" s="149">
        <f>O173*H173</f>
        <v>8.0470000000000006</v>
      </c>
      <c r="Q173" s="149">
        <v>2.2151299999999998</v>
      </c>
      <c r="R173" s="149">
        <f>Q173*H173</f>
        <v>28.796689999999998</v>
      </c>
      <c r="S173" s="149">
        <v>0</v>
      </c>
      <c r="T173" s="150">
        <f>S173*H173</f>
        <v>0</v>
      </c>
      <c r="AR173" s="151" t="s">
        <v>151</v>
      </c>
      <c r="AT173" s="151" t="s">
        <v>147</v>
      </c>
      <c r="AU173" s="151" t="s">
        <v>152</v>
      </c>
      <c r="AY173" s="16" t="s">
        <v>145</v>
      </c>
      <c r="BE173" s="152">
        <f>IF(N173="základná",J173,0)</f>
        <v>0</v>
      </c>
      <c r="BF173" s="152">
        <f>IF(N173="znížená",J173,0)</f>
        <v>1729.65</v>
      </c>
      <c r="BG173" s="152">
        <f>IF(N173="zákl. prenesená",J173,0)</f>
        <v>0</v>
      </c>
      <c r="BH173" s="152">
        <f>IF(N173="zníž. prenesená",J173,0)</f>
        <v>0</v>
      </c>
      <c r="BI173" s="152">
        <f>IF(N173="nulová",J173,0)</f>
        <v>0</v>
      </c>
      <c r="BJ173" s="16" t="s">
        <v>152</v>
      </c>
      <c r="BK173" s="152">
        <f>ROUND(I173*H173,2)</f>
        <v>1729.65</v>
      </c>
      <c r="BL173" s="16" t="s">
        <v>151</v>
      </c>
      <c r="BM173" s="151" t="s">
        <v>220</v>
      </c>
    </row>
    <row r="174" spans="2:65" s="12" customFormat="1" ht="11.25">
      <c r="B174" s="153"/>
      <c r="D174" s="154" t="s">
        <v>154</v>
      </c>
      <c r="E174" s="155" t="s">
        <v>1</v>
      </c>
      <c r="F174" s="156" t="s">
        <v>221</v>
      </c>
      <c r="H174" s="157">
        <v>13</v>
      </c>
      <c r="L174" s="153"/>
      <c r="M174" s="158"/>
      <c r="T174" s="159"/>
      <c r="AT174" s="155" t="s">
        <v>154</v>
      </c>
      <c r="AU174" s="155" t="s">
        <v>152</v>
      </c>
      <c r="AV174" s="12" t="s">
        <v>152</v>
      </c>
      <c r="AW174" s="12" t="s">
        <v>29</v>
      </c>
      <c r="AX174" s="12" t="s">
        <v>80</v>
      </c>
      <c r="AY174" s="155" t="s">
        <v>145</v>
      </c>
    </row>
    <row r="175" spans="2:65" s="1" customFormat="1" ht="21.75" customHeight="1">
      <c r="B175" s="140"/>
      <c r="C175" s="141" t="s">
        <v>222</v>
      </c>
      <c r="D175" s="141" t="s">
        <v>147</v>
      </c>
      <c r="E175" s="142" t="s">
        <v>223</v>
      </c>
      <c r="F175" s="143" t="s">
        <v>224</v>
      </c>
      <c r="G175" s="144" t="s">
        <v>190</v>
      </c>
      <c r="H175" s="145">
        <v>6.6</v>
      </c>
      <c r="I175" s="146">
        <v>19.09</v>
      </c>
      <c r="J175" s="146">
        <f>ROUND(I175*H175,2)</f>
        <v>125.99</v>
      </c>
      <c r="K175" s="147"/>
      <c r="L175" s="30"/>
      <c r="M175" s="148" t="s">
        <v>1</v>
      </c>
      <c r="N175" s="119" t="s">
        <v>41</v>
      </c>
      <c r="O175" s="149">
        <v>0.35799999999999998</v>
      </c>
      <c r="P175" s="149">
        <f>O175*H175</f>
        <v>2.3627999999999996</v>
      </c>
      <c r="Q175" s="149">
        <v>1.5947400000000001E-3</v>
      </c>
      <c r="R175" s="149">
        <f>Q175*H175</f>
        <v>1.0525283999999999E-2</v>
      </c>
      <c r="S175" s="149">
        <v>0</v>
      </c>
      <c r="T175" s="150">
        <f>S175*H175</f>
        <v>0</v>
      </c>
      <c r="AR175" s="151" t="s">
        <v>151</v>
      </c>
      <c r="AT175" s="151" t="s">
        <v>147</v>
      </c>
      <c r="AU175" s="151" t="s">
        <v>152</v>
      </c>
      <c r="AY175" s="16" t="s">
        <v>145</v>
      </c>
      <c r="BE175" s="152">
        <f>IF(N175="základná",J175,0)</f>
        <v>0</v>
      </c>
      <c r="BF175" s="152">
        <f>IF(N175="znížená",J175,0)</f>
        <v>125.99</v>
      </c>
      <c r="BG175" s="152">
        <f>IF(N175="zákl. prenesená",J175,0)</f>
        <v>0</v>
      </c>
      <c r="BH175" s="152">
        <f>IF(N175="zníž. prenesená",J175,0)</f>
        <v>0</v>
      </c>
      <c r="BI175" s="152">
        <f>IF(N175="nulová",J175,0)</f>
        <v>0</v>
      </c>
      <c r="BJ175" s="16" t="s">
        <v>152</v>
      </c>
      <c r="BK175" s="152">
        <f>ROUND(I175*H175,2)</f>
        <v>125.99</v>
      </c>
      <c r="BL175" s="16" t="s">
        <v>151</v>
      </c>
      <c r="BM175" s="151" t="s">
        <v>225</v>
      </c>
    </row>
    <row r="176" spans="2:65" s="12" customFormat="1" ht="11.25">
      <c r="B176" s="153"/>
      <c r="D176" s="154" t="s">
        <v>154</v>
      </c>
      <c r="E176" s="155" t="s">
        <v>1</v>
      </c>
      <c r="F176" s="156" t="s">
        <v>226</v>
      </c>
      <c r="H176" s="157">
        <v>6.6</v>
      </c>
      <c r="L176" s="153"/>
      <c r="M176" s="158"/>
      <c r="T176" s="159"/>
      <c r="AT176" s="155" t="s">
        <v>154</v>
      </c>
      <c r="AU176" s="155" t="s">
        <v>152</v>
      </c>
      <c r="AV176" s="12" t="s">
        <v>152</v>
      </c>
      <c r="AW176" s="12" t="s">
        <v>29</v>
      </c>
      <c r="AX176" s="12" t="s">
        <v>80</v>
      </c>
      <c r="AY176" s="155" t="s">
        <v>145</v>
      </c>
    </row>
    <row r="177" spans="2:65" s="1" customFormat="1" ht="21.75" customHeight="1">
      <c r="B177" s="140"/>
      <c r="C177" s="141" t="s">
        <v>227</v>
      </c>
      <c r="D177" s="141" t="s">
        <v>147</v>
      </c>
      <c r="E177" s="142" t="s">
        <v>228</v>
      </c>
      <c r="F177" s="143" t="s">
        <v>229</v>
      </c>
      <c r="G177" s="144" t="s">
        <v>190</v>
      </c>
      <c r="H177" s="145">
        <v>6.6</v>
      </c>
      <c r="I177" s="146">
        <v>3.91</v>
      </c>
      <c r="J177" s="146">
        <f>ROUND(I177*H177,2)</f>
        <v>25.81</v>
      </c>
      <c r="K177" s="147"/>
      <c r="L177" s="30"/>
      <c r="M177" s="148" t="s">
        <v>1</v>
      </c>
      <c r="N177" s="119" t="s">
        <v>41</v>
      </c>
      <c r="O177" s="149">
        <v>0.19900000000000001</v>
      </c>
      <c r="P177" s="149">
        <f>O177*H177</f>
        <v>1.3133999999999999</v>
      </c>
      <c r="Q177" s="149">
        <v>0</v>
      </c>
      <c r="R177" s="149">
        <f>Q177*H177</f>
        <v>0</v>
      </c>
      <c r="S177" s="149">
        <v>0</v>
      </c>
      <c r="T177" s="150">
        <f>S177*H177</f>
        <v>0</v>
      </c>
      <c r="AR177" s="151" t="s">
        <v>151</v>
      </c>
      <c r="AT177" s="151" t="s">
        <v>147</v>
      </c>
      <c r="AU177" s="151" t="s">
        <v>152</v>
      </c>
      <c r="AY177" s="16" t="s">
        <v>145</v>
      </c>
      <c r="BE177" s="152">
        <f>IF(N177="základná",J177,0)</f>
        <v>0</v>
      </c>
      <c r="BF177" s="152">
        <f>IF(N177="znížená",J177,0)</f>
        <v>25.81</v>
      </c>
      <c r="BG177" s="152">
        <f>IF(N177="zákl. prenesená",J177,0)</f>
        <v>0</v>
      </c>
      <c r="BH177" s="152">
        <f>IF(N177="zníž. prenesená",J177,0)</f>
        <v>0</v>
      </c>
      <c r="BI177" s="152">
        <f>IF(N177="nulová",J177,0)</f>
        <v>0</v>
      </c>
      <c r="BJ177" s="16" t="s">
        <v>152</v>
      </c>
      <c r="BK177" s="152">
        <f>ROUND(I177*H177,2)</f>
        <v>25.81</v>
      </c>
      <c r="BL177" s="16" t="s">
        <v>151</v>
      </c>
      <c r="BM177" s="151" t="s">
        <v>230</v>
      </c>
    </row>
    <row r="178" spans="2:65" s="1" customFormat="1" ht="16.5" customHeight="1">
      <c r="B178" s="140"/>
      <c r="C178" s="141" t="s">
        <v>231</v>
      </c>
      <c r="D178" s="141" t="s">
        <v>147</v>
      </c>
      <c r="E178" s="142" t="s">
        <v>232</v>
      </c>
      <c r="F178" s="143" t="s">
        <v>233</v>
      </c>
      <c r="G178" s="144" t="s">
        <v>234</v>
      </c>
      <c r="H178" s="145">
        <v>1.95</v>
      </c>
      <c r="I178" s="146">
        <v>1612.34</v>
      </c>
      <c r="J178" s="146">
        <f>ROUND(I178*H178,2)</f>
        <v>3144.06</v>
      </c>
      <c r="K178" s="147"/>
      <c r="L178" s="30"/>
      <c r="M178" s="148" t="s">
        <v>1</v>
      </c>
      <c r="N178" s="119" t="s">
        <v>41</v>
      </c>
      <c r="O178" s="149">
        <v>15.11</v>
      </c>
      <c r="P178" s="149">
        <f>O178*H178</f>
        <v>29.464499999999997</v>
      </c>
      <c r="Q178" s="149">
        <v>1.2029614</v>
      </c>
      <c r="R178" s="149">
        <f>Q178*H178</f>
        <v>2.34577473</v>
      </c>
      <c r="S178" s="149">
        <v>0</v>
      </c>
      <c r="T178" s="150">
        <f>S178*H178</f>
        <v>0</v>
      </c>
      <c r="AR178" s="151" t="s">
        <v>151</v>
      </c>
      <c r="AT178" s="151" t="s">
        <v>147</v>
      </c>
      <c r="AU178" s="151" t="s">
        <v>152</v>
      </c>
      <c r="AY178" s="16" t="s">
        <v>145</v>
      </c>
      <c r="BE178" s="152">
        <f>IF(N178="základná",J178,0)</f>
        <v>0</v>
      </c>
      <c r="BF178" s="152">
        <f>IF(N178="znížená",J178,0)</f>
        <v>3144.06</v>
      </c>
      <c r="BG178" s="152">
        <f>IF(N178="zákl. prenesená",J178,0)</f>
        <v>0</v>
      </c>
      <c r="BH178" s="152">
        <f>IF(N178="zníž. prenesená",J178,0)</f>
        <v>0</v>
      </c>
      <c r="BI178" s="152">
        <f>IF(N178="nulová",J178,0)</f>
        <v>0</v>
      </c>
      <c r="BJ178" s="16" t="s">
        <v>152</v>
      </c>
      <c r="BK178" s="152">
        <f>ROUND(I178*H178,2)</f>
        <v>3144.06</v>
      </c>
      <c r="BL178" s="16" t="s">
        <v>151</v>
      </c>
      <c r="BM178" s="151" t="s">
        <v>235</v>
      </c>
    </row>
    <row r="179" spans="2:65" s="12" customFormat="1" ht="11.25">
      <c r="B179" s="153"/>
      <c r="D179" s="154" t="s">
        <v>154</v>
      </c>
      <c r="E179" s="155" t="s">
        <v>1</v>
      </c>
      <c r="F179" s="156" t="s">
        <v>236</v>
      </c>
      <c r="H179" s="157">
        <v>1.95</v>
      </c>
      <c r="L179" s="153"/>
      <c r="M179" s="158"/>
      <c r="T179" s="159"/>
      <c r="AT179" s="155" t="s">
        <v>154</v>
      </c>
      <c r="AU179" s="155" t="s">
        <v>152</v>
      </c>
      <c r="AV179" s="12" t="s">
        <v>152</v>
      </c>
      <c r="AW179" s="12" t="s">
        <v>29</v>
      </c>
      <c r="AX179" s="12" t="s">
        <v>80</v>
      </c>
      <c r="AY179" s="155" t="s">
        <v>145</v>
      </c>
    </row>
    <row r="180" spans="2:65" s="1" customFormat="1" ht="16.5" customHeight="1">
      <c r="B180" s="140"/>
      <c r="C180" s="141" t="s">
        <v>237</v>
      </c>
      <c r="D180" s="141" t="s">
        <v>147</v>
      </c>
      <c r="E180" s="142" t="s">
        <v>238</v>
      </c>
      <c r="F180" s="143" t="s">
        <v>239</v>
      </c>
      <c r="G180" s="144" t="s">
        <v>150</v>
      </c>
      <c r="H180" s="145">
        <v>14.85</v>
      </c>
      <c r="I180" s="146">
        <v>131.28</v>
      </c>
      <c r="J180" s="146">
        <f>ROUND(I180*H180,2)</f>
        <v>1949.51</v>
      </c>
      <c r="K180" s="147"/>
      <c r="L180" s="30"/>
      <c r="M180" s="148" t="s">
        <v>1</v>
      </c>
      <c r="N180" s="119" t="s">
        <v>41</v>
      </c>
      <c r="O180" s="149">
        <v>0.58055000000000001</v>
      </c>
      <c r="P180" s="149">
        <f>O180*H180</f>
        <v>8.6211675000000003</v>
      </c>
      <c r="Q180" s="149">
        <v>2.2151342000000001</v>
      </c>
      <c r="R180" s="149">
        <f>Q180*H180</f>
        <v>32.894742870000002</v>
      </c>
      <c r="S180" s="149">
        <v>0</v>
      </c>
      <c r="T180" s="150">
        <f>S180*H180</f>
        <v>0</v>
      </c>
      <c r="AR180" s="151" t="s">
        <v>151</v>
      </c>
      <c r="AT180" s="151" t="s">
        <v>147</v>
      </c>
      <c r="AU180" s="151" t="s">
        <v>152</v>
      </c>
      <c r="AY180" s="16" t="s">
        <v>145</v>
      </c>
      <c r="BE180" s="152">
        <f>IF(N180="základná",J180,0)</f>
        <v>0</v>
      </c>
      <c r="BF180" s="152">
        <f>IF(N180="znížená",J180,0)</f>
        <v>1949.51</v>
      </c>
      <c r="BG180" s="152">
        <f>IF(N180="zákl. prenesená",J180,0)</f>
        <v>0</v>
      </c>
      <c r="BH180" s="152">
        <f>IF(N180="zníž. prenesená",J180,0)</f>
        <v>0</v>
      </c>
      <c r="BI180" s="152">
        <f>IF(N180="nulová",J180,0)</f>
        <v>0</v>
      </c>
      <c r="BJ180" s="16" t="s">
        <v>152</v>
      </c>
      <c r="BK180" s="152">
        <f>ROUND(I180*H180,2)</f>
        <v>1949.51</v>
      </c>
      <c r="BL180" s="16" t="s">
        <v>151</v>
      </c>
      <c r="BM180" s="151" t="s">
        <v>240</v>
      </c>
    </row>
    <row r="181" spans="2:65" s="12" customFormat="1" ht="11.25">
      <c r="B181" s="153"/>
      <c r="D181" s="154" t="s">
        <v>154</v>
      </c>
      <c r="E181" s="155" t="s">
        <v>1</v>
      </c>
      <c r="F181" s="156" t="s">
        <v>241</v>
      </c>
      <c r="H181" s="157">
        <v>14.85</v>
      </c>
      <c r="L181" s="153"/>
      <c r="M181" s="158"/>
      <c r="T181" s="159"/>
      <c r="AT181" s="155" t="s">
        <v>154</v>
      </c>
      <c r="AU181" s="155" t="s">
        <v>152</v>
      </c>
      <c r="AV181" s="12" t="s">
        <v>152</v>
      </c>
      <c r="AW181" s="12" t="s">
        <v>29</v>
      </c>
      <c r="AX181" s="12" t="s">
        <v>80</v>
      </c>
      <c r="AY181" s="155" t="s">
        <v>145</v>
      </c>
    </row>
    <row r="182" spans="2:65" s="11" customFormat="1" ht="22.9" customHeight="1">
      <c r="B182" s="129"/>
      <c r="D182" s="130" t="s">
        <v>74</v>
      </c>
      <c r="E182" s="138" t="s">
        <v>160</v>
      </c>
      <c r="F182" s="138" t="s">
        <v>242</v>
      </c>
      <c r="J182" s="139">
        <f>BK182</f>
        <v>12656.859999999999</v>
      </c>
      <c r="L182" s="129"/>
      <c r="M182" s="133"/>
      <c r="P182" s="134">
        <f>SUM(P183:P189)</f>
        <v>165.29251614999998</v>
      </c>
      <c r="R182" s="134">
        <f>SUM(R183:R189)</f>
        <v>63.203671614800001</v>
      </c>
      <c r="T182" s="135">
        <f>SUM(T183:T189)</f>
        <v>0</v>
      </c>
      <c r="AR182" s="130" t="s">
        <v>80</v>
      </c>
      <c r="AT182" s="136" t="s">
        <v>74</v>
      </c>
      <c r="AU182" s="136" t="s">
        <v>80</v>
      </c>
      <c r="AY182" s="130" t="s">
        <v>145</v>
      </c>
      <c r="BK182" s="137">
        <f>SUM(BK183:BK189)</f>
        <v>12656.859999999999</v>
      </c>
    </row>
    <row r="183" spans="2:65" s="1" customFormat="1" ht="33" customHeight="1">
      <c r="B183" s="140"/>
      <c r="C183" s="141" t="s">
        <v>243</v>
      </c>
      <c r="D183" s="141" t="s">
        <v>147</v>
      </c>
      <c r="E183" s="142" t="s">
        <v>244</v>
      </c>
      <c r="F183" s="143" t="s">
        <v>245</v>
      </c>
      <c r="G183" s="144" t="s">
        <v>150</v>
      </c>
      <c r="H183" s="145">
        <v>26.73</v>
      </c>
      <c r="I183" s="146">
        <v>217.07</v>
      </c>
      <c r="J183" s="146">
        <f>ROUND(I183*H183,2)</f>
        <v>5802.28</v>
      </c>
      <c r="K183" s="147"/>
      <c r="L183" s="30"/>
      <c r="M183" s="148" t="s">
        <v>1</v>
      </c>
      <c r="N183" s="119" t="s">
        <v>41</v>
      </c>
      <c r="O183" s="149">
        <v>3.6276899999999999</v>
      </c>
      <c r="P183" s="149">
        <f>O183*H183</f>
        <v>96.968153700000002</v>
      </c>
      <c r="Q183" s="149">
        <v>2.11709076</v>
      </c>
      <c r="R183" s="149">
        <f>Q183*H183</f>
        <v>56.589836014799999</v>
      </c>
      <c r="S183" s="149">
        <v>0</v>
      </c>
      <c r="T183" s="150">
        <f>S183*H183</f>
        <v>0</v>
      </c>
      <c r="AR183" s="151" t="s">
        <v>151</v>
      </c>
      <c r="AT183" s="151" t="s">
        <v>147</v>
      </c>
      <c r="AU183" s="151" t="s">
        <v>152</v>
      </c>
      <c r="AY183" s="16" t="s">
        <v>145</v>
      </c>
      <c r="BE183" s="152">
        <f>IF(N183="základná",J183,0)</f>
        <v>0</v>
      </c>
      <c r="BF183" s="152">
        <f>IF(N183="znížená",J183,0)</f>
        <v>5802.28</v>
      </c>
      <c r="BG183" s="152">
        <f>IF(N183="zákl. prenesená",J183,0)</f>
        <v>0</v>
      </c>
      <c r="BH183" s="152">
        <f>IF(N183="zníž. prenesená",J183,0)</f>
        <v>0</v>
      </c>
      <c r="BI183" s="152">
        <f>IF(N183="nulová",J183,0)</f>
        <v>0</v>
      </c>
      <c r="BJ183" s="16" t="s">
        <v>152</v>
      </c>
      <c r="BK183" s="152">
        <f>ROUND(I183*H183,2)</f>
        <v>5802.28</v>
      </c>
      <c r="BL183" s="16" t="s">
        <v>151</v>
      </c>
      <c r="BM183" s="151" t="s">
        <v>246</v>
      </c>
    </row>
    <row r="184" spans="2:65" s="12" customFormat="1" ht="11.25">
      <c r="B184" s="153"/>
      <c r="D184" s="154" t="s">
        <v>154</v>
      </c>
      <c r="E184" s="155" t="s">
        <v>1</v>
      </c>
      <c r="F184" s="156" t="s">
        <v>247</v>
      </c>
      <c r="H184" s="157">
        <v>26.73</v>
      </c>
      <c r="L184" s="153"/>
      <c r="M184" s="158"/>
      <c r="T184" s="159"/>
      <c r="AT184" s="155" t="s">
        <v>154</v>
      </c>
      <c r="AU184" s="155" t="s">
        <v>152</v>
      </c>
      <c r="AV184" s="12" t="s">
        <v>152</v>
      </c>
      <c r="AW184" s="12" t="s">
        <v>29</v>
      </c>
      <c r="AX184" s="12" t="s">
        <v>80</v>
      </c>
      <c r="AY184" s="155" t="s">
        <v>145</v>
      </c>
    </row>
    <row r="185" spans="2:65" s="1" customFormat="1" ht="33" customHeight="1">
      <c r="B185" s="140"/>
      <c r="C185" s="141" t="s">
        <v>248</v>
      </c>
      <c r="D185" s="141" t="s">
        <v>147</v>
      </c>
      <c r="E185" s="142" t="s">
        <v>249</v>
      </c>
      <c r="F185" s="143" t="s">
        <v>250</v>
      </c>
      <c r="G185" s="144" t="s">
        <v>234</v>
      </c>
      <c r="H185" s="145">
        <v>2.673</v>
      </c>
      <c r="I185" s="146">
        <v>1249.57</v>
      </c>
      <c r="J185" s="146">
        <f>ROUND(I185*H185,2)</f>
        <v>3340.1</v>
      </c>
      <c r="K185" s="147"/>
      <c r="L185" s="30"/>
      <c r="M185" s="148" t="s">
        <v>1</v>
      </c>
      <c r="N185" s="119" t="s">
        <v>41</v>
      </c>
      <c r="O185" s="149">
        <v>14.93285</v>
      </c>
      <c r="P185" s="149">
        <f>O185*H185</f>
        <v>39.91550805</v>
      </c>
      <c r="Q185" s="149">
        <v>1.002</v>
      </c>
      <c r="R185" s="149">
        <f>Q185*H185</f>
        <v>2.6783459999999999</v>
      </c>
      <c r="S185" s="149">
        <v>0</v>
      </c>
      <c r="T185" s="150">
        <f>S185*H185</f>
        <v>0</v>
      </c>
      <c r="AR185" s="151" t="s">
        <v>151</v>
      </c>
      <c r="AT185" s="151" t="s">
        <v>147</v>
      </c>
      <c r="AU185" s="151" t="s">
        <v>152</v>
      </c>
      <c r="AY185" s="16" t="s">
        <v>145</v>
      </c>
      <c r="BE185" s="152">
        <f>IF(N185="základná",J185,0)</f>
        <v>0</v>
      </c>
      <c r="BF185" s="152">
        <f>IF(N185="znížená",J185,0)</f>
        <v>3340.1</v>
      </c>
      <c r="BG185" s="152">
        <f>IF(N185="zákl. prenesená",J185,0)</f>
        <v>0</v>
      </c>
      <c r="BH185" s="152">
        <f>IF(N185="zníž. prenesená",J185,0)</f>
        <v>0</v>
      </c>
      <c r="BI185" s="152">
        <f>IF(N185="nulová",J185,0)</f>
        <v>0</v>
      </c>
      <c r="BJ185" s="16" t="s">
        <v>152</v>
      </c>
      <c r="BK185" s="152">
        <f>ROUND(I185*H185,2)</f>
        <v>3340.1</v>
      </c>
      <c r="BL185" s="16" t="s">
        <v>151</v>
      </c>
      <c r="BM185" s="151" t="s">
        <v>251</v>
      </c>
    </row>
    <row r="186" spans="2:65" s="12" customFormat="1" ht="11.25">
      <c r="B186" s="153"/>
      <c r="D186" s="154" t="s">
        <v>154</v>
      </c>
      <c r="E186" s="155" t="s">
        <v>1</v>
      </c>
      <c r="F186" s="156" t="s">
        <v>252</v>
      </c>
      <c r="H186" s="157">
        <v>2.673</v>
      </c>
      <c r="L186" s="153"/>
      <c r="M186" s="158"/>
      <c r="T186" s="159"/>
      <c r="AT186" s="155" t="s">
        <v>154</v>
      </c>
      <c r="AU186" s="155" t="s">
        <v>152</v>
      </c>
      <c r="AV186" s="12" t="s">
        <v>152</v>
      </c>
      <c r="AW186" s="12" t="s">
        <v>29</v>
      </c>
      <c r="AX186" s="12" t="s">
        <v>80</v>
      </c>
      <c r="AY186" s="155" t="s">
        <v>145</v>
      </c>
    </row>
    <row r="187" spans="2:65" s="1" customFormat="1" ht="37.9" customHeight="1">
      <c r="B187" s="140"/>
      <c r="C187" s="141" t="s">
        <v>253</v>
      </c>
      <c r="D187" s="141" t="s">
        <v>147</v>
      </c>
      <c r="E187" s="142" t="s">
        <v>254</v>
      </c>
      <c r="F187" s="143" t="s">
        <v>255</v>
      </c>
      <c r="G187" s="144" t="s">
        <v>256</v>
      </c>
      <c r="H187" s="145">
        <v>1</v>
      </c>
      <c r="I187" s="146">
        <v>2151.67</v>
      </c>
      <c r="J187" s="146">
        <f>ROUND(I187*H187,2)</f>
        <v>2151.67</v>
      </c>
      <c r="K187" s="147"/>
      <c r="L187" s="30"/>
      <c r="M187" s="148" t="s">
        <v>1</v>
      </c>
      <c r="N187" s="119" t="s">
        <v>41</v>
      </c>
      <c r="O187" s="149">
        <v>8.9467599999999994</v>
      </c>
      <c r="P187" s="149">
        <f>O187*H187</f>
        <v>8.9467599999999994</v>
      </c>
      <c r="Q187" s="149">
        <v>0.88005931999999998</v>
      </c>
      <c r="R187" s="149">
        <f>Q187*H187</f>
        <v>0.88005931999999998</v>
      </c>
      <c r="S187" s="149">
        <v>0</v>
      </c>
      <c r="T187" s="150">
        <f>S187*H187</f>
        <v>0</v>
      </c>
      <c r="AR187" s="151" t="s">
        <v>151</v>
      </c>
      <c r="AT187" s="151" t="s">
        <v>147</v>
      </c>
      <c r="AU187" s="151" t="s">
        <v>152</v>
      </c>
      <c r="AY187" s="16" t="s">
        <v>145</v>
      </c>
      <c r="BE187" s="152">
        <f>IF(N187="základná",J187,0)</f>
        <v>0</v>
      </c>
      <c r="BF187" s="152">
        <f>IF(N187="znížená",J187,0)</f>
        <v>2151.67</v>
      </c>
      <c r="BG187" s="152">
        <f>IF(N187="zákl. prenesená",J187,0)</f>
        <v>0</v>
      </c>
      <c r="BH187" s="152">
        <f>IF(N187="zníž. prenesená",J187,0)</f>
        <v>0</v>
      </c>
      <c r="BI187" s="152">
        <f>IF(N187="nulová",J187,0)</f>
        <v>0</v>
      </c>
      <c r="BJ187" s="16" t="s">
        <v>152</v>
      </c>
      <c r="BK187" s="152">
        <f>ROUND(I187*H187,2)</f>
        <v>2151.67</v>
      </c>
      <c r="BL187" s="16" t="s">
        <v>151</v>
      </c>
      <c r="BM187" s="151" t="s">
        <v>257</v>
      </c>
    </row>
    <row r="188" spans="2:65" s="1" customFormat="1" ht="33" customHeight="1">
      <c r="B188" s="140"/>
      <c r="C188" s="141" t="s">
        <v>258</v>
      </c>
      <c r="D188" s="141" t="s">
        <v>147</v>
      </c>
      <c r="E188" s="142" t="s">
        <v>259</v>
      </c>
      <c r="F188" s="143" t="s">
        <v>260</v>
      </c>
      <c r="G188" s="144" t="s">
        <v>190</v>
      </c>
      <c r="H188" s="145">
        <v>41.16</v>
      </c>
      <c r="I188" s="146">
        <v>33.11</v>
      </c>
      <c r="J188" s="146">
        <f>ROUND(I188*H188,2)</f>
        <v>1362.81</v>
      </c>
      <c r="K188" s="147"/>
      <c r="L188" s="30"/>
      <c r="M188" s="148" t="s">
        <v>1</v>
      </c>
      <c r="N188" s="119" t="s">
        <v>41</v>
      </c>
      <c r="O188" s="149">
        <v>0.47283999999999998</v>
      </c>
      <c r="P188" s="149">
        <f>O188*H188</f>
        <v>19.462094399999998</v>
      </c>
      <c r="Q188" s="149">
        <v>7.4232999999999993E-2</v>
      </c>
      <c r="R188" s="149">
        <f>Q188*H188</f>
        <v>3.0554302799999995</v>
      </c>
      <c r="S188" s="149">
        <v>0</v>
      </c>
      <c r="T188" s="150">
        <f>S188*H188</f>
        <v>0</v>
      </c>
      <c r="AR188" s="151" t="s">
        <v>151</v>
      </c>
      <c r="AT188" s="151" t="s">
        <v>147</v>
      </c>
      <c r="AU188" s="151" t="s">
        <v>152</v>
      </c>
      <c r="AY188" s="16" t="s">
        <v>145</v>
      </c>
      <c r="BE188" s="152">
        <f>IF(N188="základná",J188,0)</f>
        <v>0</v>
      </c>
      <c r="BF188" s="152">
        <f>IF(N188="znížená",J188,0)</f>
        <v>1362.81</v>
      </c>
      <c r="BG188" s="152">
        <f>IF(N188="zákl. prenesená",J188,0)</f>
        <v>0</v>
      </c>
      <c r="BH188" s="152">
        <f>IF(N188="zníž. prenesená",J188,0)</f>
        <v>0</v>
      </c>
      <c r="BI188" s="152">
        <f>IF(N188="nulová",J188,0)</f>
        <v>0</v>
      </c>
      <c r="BJ188" s="16" t="s">
        <v>152</v>
      </c>
      <c r="BK188" s="152">
        <f>ROUND(I188*H188,2)</f>
        <v>1362.81</v>
      </c>
      <c r="BL188" s="16" t="s">
        <v>151</v>
      </c>
      <c r="BM188" s="151" t="s">
        <v>261</v>
      </c>
    </row>
    <row r="189" spans="2:65" s="12" customFormat="1" ht="11.25">
      <c r="B189" s="153"/>
      <c r="D189" s="154" t="s">
        <v>154</v>
      </c>
      <c r="E189" s="155" t="s">
        <v>1</v>
      </c>
      <c r="F189" s="156" t="s">
        <v>262</v>
      </c>
      <c r="H189" s="157">
        <v>41.16</v>
      </c>
      <c r="L189" s="153"/>
      <c r="M189" s="158"/>
      <c r="T189" s="159"/>
      <c r="AT189" s="155" t="s">
        <v>154</v>
      </c>
      <c r="AU189" s="155" t="s">
        <v>152</v>
      </c>
      <c r="AV189" s="12" t="s">
        <v>152</v>
      </c>
      <c r="AW189" s="12" t="s">
        <v>29</v>
      </c>
      <c r="AX189" s="12" t="s">
        <v>80</v>
      </c>
      <c r="AY189" s="155" t="s">
        <v>145</v>
      </c>
    </row>
    <row r="190" spans="2:65" s="11" customFormat="1" ht="22.9" customHeight="1">
      <c r="B190" s="129"/>
      <c r="D190" s="130" t="s">
        <v>74</v>
      </c>
      <c r="E190" s="138" t="s">
        <v>151</v>
      </c>
      <c r="F190" s="138" t="s">
        <v>263</v>
      </c>
      <c r="J190" s="139">
        <f>BK190</f>
        <v>7147.4800000000005</v>
      </c>
      <c r="L190" s="129"/>
      <c r="M190" s="133"/>
      <c r="P190" s="134">
        <f>SUM(P191:P209)</f>
        <v>156.58170373999999</v>
      </c>
      <c r="R190" s="134">
        <f>SUM(R191:R209)</f>
        <v>27.66217666819</v>
      </c>
      <c r="T190" s="135">
        <f>SUM(T191:T209)</f>
        <v>0</v>
      </c>
      <c r="AR190" s="130" t="s">
        <v>80</v>
      </c>
      <c r="AT190" s="136" t="s">
        <v>74</v>
      </c>
      <c r="AU190" s="136" t="s">
        <v>80</v>
      </c>
      <c r="AY190" s="130" t="s">
        <v>145</v>
      </c>
      <c r="BK190" s="137">
        <f>SUM(BK191:BK209)</f>
        <v>7147.4800000000005</v>
      </c>
    </row>
    <row r="191" spans="2:65" s="1" customFormat="1" ht="24.2" customHeight="1">
      <c r="B191" s="140"/>
      <c r="C191" s="141" t="s">
        <v>264</v>
      </c>
      <c r="D191" s="141" t="s">
        <v>147</v>
      </c>
      <c r="E191" s="142" t="s">
        <v>265</v>
      </c>
      <c r="F191" s="143" t="s">
        <v>266</v>
      </c>
      <c r="G191" s="144" t="s">
        <v>150</v>
      </c>
      <c r="H191" s="145">
        <v>9.75</v>
      </c>
      <c r="I191" s="146">
        <v>150.5</v>
      </c>
      <c r="J191" s="146">
        <f>ROUND(I191*H191,2)</f>
        <v>1467.38</v>
      </c>
      <c r="K191" s="147"/>
      <c r="L191" s="30"/>
      <c r="M191" s="148" t="s">
        <v>1</v>
      </c>
      <c r="N191" s="119" t="s">
        <v>41</v>
      </c>
      <c r="O191" s="149">
        <v>1.26135</v>
      </c>
      <c r="P191" s="149">
        <f>O191*H191</f>
        <v>12.2981625</v>
      </c>
      <c r="Q191" s="149">
        <v>2.4018963000000002</v>
      </c>
      <c r="R191" s="149">
        <f>Q191*H191</f>
        <v>23.418488925000002</v>
      </c>
      <c r="S191" s="149">
        <v>0</v>
      </c>
      <c r="T191" s="150">
        <f>S191*H191</f>
        <v>0</v>
      </c>
      <c r="AR191" s="151" t="s">
        <v>151</v>
      </c>
      <c r="AT191" s="151" t="s">
        <v>147</v>
      </c>
      <c r="AU191" s="151" t="s">
        <v>152</v>
      </c>
      <c r="AY191" s="16" t="s">
        <v>145</v>
      </c>
      <c r="BE191" s="152">
        <f>IF(N191="základná",J191,0)</f>
        <v>0</v>
      </c>
      <c r="BF191" s="152">
        <f>IF(N191="znížená",J191,0)</f>
        <v>1467.38</v>
      </c>
      <c r="BG191" s="152">
        <f>IF(N191="zákl. prenesená",J191,0)</f>
        <v>0</v>
      </c>
      <c r="BH191" s="152">
        <f>IF(N191="zníž. prenesená",J191,0)</f>
        <v>0</v>
      </c>
      <c r="BI191" s="152">
        <f>IF(N191="nulová",J191,0)</f>
        <v>0</v>
      </c>
      <c r="BJ191" s="16" t="s">
        <v>152</v>
      </c>
      <c r="BK191" s="152">
        <f>ROUND(I191*H191,2)</f>
        <v>1467.38</v>
      </c>
      <c r="BL191" s="16" t="s">
        <v>151</v>
      </c>
      <c r="BM191" s="151" t="s">
        <v>267</v>
      </c>
    </row>
    <row r="192" spans="2:65" s="12" customFormat="1" ht="11.25">
      <c r="B192" s="153"/>
      <c r="D192" s="154" t="s">
        <v>154</v>
      </c>
      <c r="E192" s="155" t="s">
        <v>1</v>
      </c>
      <c r="F192" s="156" t="s">
        <v>268</v>
      </c>
      <c r="H192" s="157">
        <v>9.75</v>
      </c>
      <c r="L192" s="153"/>
      <c r="M192" s="158"/>
      <c r="T192" s="159"/>
      <c r="AT192" s="155" t="s">
        <v>154</v>
      </c>
      <c r="AU192" s="155" t="s">
        <v>152</v>
      </c>
      <c r="AV192" s="12" t="s">
        <v>152</v>
      </c>
      <c r="AW192" s="12" t="s">
        <v>29</v>
      </c>
      <c r="AX192" s="12" t="s">
        <v>80</v>
      </c>
      <c r="AY192" s="155" t="s">
        <v>145</v>
      </c>
    </row>
    <row r="193" spans="2:65" s="1" customFormat="1" ht="16.5" customHeight="1">
      <c r="B193" s="140"/>
      <c r="C193" s="141" t="s">
        <v>7</v>
      </c>
      <c r="D193" s="141" t="s">
        <v>147</v>
      </c>
      <c r="E193" s="142" t="s">
        <v>269</v>
      </c>
      <c r="F193" s="143" t="s">
        <v>270</v>
      </c>
      <c r="G193" s="144" t="s">
        <v>190</v>
      </c>
      <c r="H193" s="145">
        <v>53.94</v>
      </c>
      <c r="I193" s="146">
        <v>17.62</v>
      </c>
      <c r="J193" s="146">
        <f>ROUND(I193*H193,2)</f>
        <v>950.42</v>
      </c>
      <c r="K193" s="147"/>
      <c r="L193" s="30"/>
      <c r="M193" s="148" t="s">
        <v>1</v>
      </c>
      <c r="N193" s="119" t="s">
        <v>41</v>
      </c>
      <c r="O193" s="149">
        <v>0.37747000000000003</v>
      </c>
      <c r="P193" s="149">
        <f>O193*H193</f>
        <v>20.3607318</v>
      </c>
      <c r="Q193" s="149">
        <v>1.8643900000000001E-3</v>
      </c>
      <c r="R193" s="149">
        <f>Q193*H193</f>
        <v>0.1005651966</v>
      </c>
      <c r="S193" s="149">
        <v>0</v>
      </c>
      <c r="T193" s="150">
        <f>S193*H193</f>
        <v>0</v>
      </c>
      <c r="AR193" s="151" t="s">
        <v>151</v>
      </c>
      <c r="AT193" s="151" t="s">
        <v>147</v>
      </c>
      <c r="AU193" s="151" t="s">
        <v>152</v>
      </c>
      <c r="AY193" s="16" t="s">
        <v>145</v>
      </c>
      <c r="BE193" s="152">
        <f>IF(N193="základná",J193,0)</f>
        <v>0</v>
      </c>
      <c r="BF193" s="152">
        <f>IF(N193="znížená",J193,0)</f>
        <v>950.42</v>
      </c>
      <c r="BG193" s="152">
        <f>IF(N193="zákl. prenesená",J193,0)</f>
        <v>0</v>
      </c>
      <c r="BH193" s="152">
        <f>IF(N193="zníž. prenesená",J193,0)</f>
        <v>0</v>
      </c>
      <c r="BI193" s="152">
        <f>IF(N193="nulová",J193,0)</f>
        <v>0</v>
      </c>
      <c r="BJ193" s="16" t="s">
        <v>152</v>
      </c>
      <c r="BK193" s="152">
        <f>ROUND(I193*H193,2)</f>
        <v>950.42</v>
      </c>
      <c r="BL193" s="16" t="s">
        <v>151</v>
      </c>
      <c r="BM193" s="151" t="s">
        <v>271</v>
      </c>
    </row>
    <row r="194" spans="2:65" s="12" customFormat="1" ht="11.25">
      <c r="B194" s="153"/>
      <c r="D194" s="154" t="s">
        <v>154</v>
      </c>
      <c r="E194" s="155" t="s">
        <v>1</v>
      </c>
      <c r="F194" s="156" t="s">
        <v>272</v>
      </c>
      <c r="H194" s="157">
        <v>53.94</v>
      </c>
      <c r="L194" s="153"/>
      <c r="M194" s="158"/>
      <c r="T194" s="159"/>
      <c r="AT194" s="155" t="s">
        <v>154</v>
      </c>
      <c r="AU194" s="155" t="s">
        <v>152</v>
      </c>
      <c r="AV194" s="12" t="s">
        <v>152</v>
      </c>
      <c r="AW194" s="12" t="s">
        <v>29</v>
      </c>
      <c r="AX194" s="12" t="s">
        <v>80</v>
      </c>
      <c r="AY194" s="155" t="s">
        <v>145</v>
      </c>
    </row>
    <row r="195" spans="2:65" s="1" customFormat="1" ht="16.5" customHeight="1">
      <c r="B195" s="140"/>
      <c r="C195" s="141" t="s">
        <v>273</v>
      </c>
      <c r="D195" s="141" t="s">
        <v>147</v>
      </c>
      <c r="E195" s="142" t="s">
        <v>274</v>
      </c>
      <c r="F195" s="143" t="s">
        <v>275</v>
      </c>
      <c r="G195" s="144" t="s">
        <v>190</v>
      </c>
      <c r="H195" s="145">
        <v>53.94</v>
      </c>
      <c r="I195" s="146">
        <v>6.3</v>
      </c>
      <c r="J195" s="146">
        <f>ROUND(I195*H195,2)</f>
        <v>339.82</v>
      </c>
      <c r="K195" s="147"/>
      <c r="L195" s="30"/>
      <c r="M195" s="148" t="s">
        <v>1</v>
      </c>
      <c r="N195" s="119" t="s">
        <v>41</v>
      </c>
      <c r="O195" s="149">
        <v>0.26600000000000001</v>
      </c>
      <c r="P195" s="149">
        <f>O195*H195</f>
        <v>14.348040000000001</v>
      </c>
      <c r="Q195" s="149">
        <v>0</v>
      </c>
      <c r="R195" s="149">
        <f>Q195*H195</f>
        <v>0</v>
      </c>
      <c r="S195" s="149">
        <v>0</v>
      </c>
      <c r="T195" s="150">
        <f>S195*H195</f>
        <v>0</v>
      </c>
      <c r="AR195" s="151" t="s">
        <v>151</v>
      </c>
      <c r="AT195" s="151" t="s">
        <v>147</v>
      </c>
      <c r="AU195" s="151" t="s">
        <v>152</v>
      </c>
      <c r="AY195" s="16" t="s">
        <v>145</v>
      </c>
      <c r="BE195" s="152">
        <f>IF(N195="základná",J195,0)</f>
        <v>0</v>
      </c>
      <c r="BF195" s="152">
        <f>IF(N195="znížená",J195,0)</f>
        <v>339.82</v>
      </c>
      <c r="BG195" s="152">
        <f>IF(N195="zákl. prenesená",J195,0)</f>
        <v>0</v>
      </c>
      <c r="BH195" s="152">
        <f>IF(N195="zníž. prenesená",J195,0)</f>
        <v>0</v>
      </c>
      <c r="BI195" s="152">
        <f>IF(N195="nulová",J195,0)</f>
        <v>0</v>
      </c>
      <c r="BJ195" s="16" t="s">
        <v>152</v>
      </c>
      <c r="BK195" s="152">
        <f>ROUND(I195*H195,2)</f>
        <v>339.82</v>
      </c>
      <c r="BL195" s="16" t="s">
        <v>151</v>
      </c>
      <c r="BM195" s="151" t="s">
        <v>276</v>
      </c>
    </row>
    <row r="196" spans="2:65" s="1" customFormat="1" ht="24.2" customHeight="1">
      <c r="B196" s="140"/>
      <c r="C196" s="141" t="s">
        <v>277</v>
      </c>
      <c r="D196" s="141" t="s">
        <v>147</v>
      </c>
      <c r="E196" s="142" t="s">
        <v>278</v>
      </c>
      <c r="F196" s="143" t="s">
        <v>279</v>
      </c>
      <c r="G196" s="144" t="s">
        <v>190</v>
      </c>
      <c r="H196" s="145">
        <v>53.94</v>
      </c>
      <c r="I196" s="146">
        <v>12.41</v>
      </c>
      <c r="J196" s="146">
        <f>ROUND(I196*H196,2)</f>
        <v>669.4</v>
      </c>
      <c r="K196" s="147"/>
      <c r="L196" s="30"/>
      <c r="M196" s="148" t="s">
        <v>1</v>
      </c>
      <c r="N196" s="119" t="s">
        <v>41</v>
      </c>
      <c r="O196" s="149">
        <v>0.47732999999999998</v>
      </c>
      <c r="P196" s="149">
        <f>O196*H196</f>
        <v>25.747180199999999</v>
      </c>
      <c r="Q196" s="149">
        <v>3.7525000000000002E-3</v>
      </c>
      <c r="R196" s="149">
        <f>Q196*H196</f>
        <v>0.20240985</v>
      </c>
      <c r="S196" s="149">
        <v>0</v>
      </c>
      <c r="T196" s="150">
        <f>S196*H196</f>
        <v>0</v>
      </c>
      <c r="AR196" s="151" t="s">
        <v>151</v>
      </c>
      <c r="AT196" s="151" t="s">
        <v>147</v>
      </c>
      <c r="AU196" s="151" t="s">
        <v>152</v>
      </c>
      <c r="AY196" s="16" t="s">
        <v>145</v>
      </c>
      <c r="BE196" s="152">
        <f>IF(N196="základná",J196,0)</f>
        <v>0</v>
      </c>
      <c r="BF196" s="152">
        <f>IF(N196="znížená",J196,0)</f>
        <v>669.4</v>
      </c>
      <c r="BG196" s="152">
        <f>IF(N196="zákl. prenesená",J196,0)</f>
        <v>0</v>
      </c>
      <c r="BH196" s="152">
        <f>IF(N196="zníž. prenesená",J196,0)</f>
        <v>0</v>
      </c>
      <c r="BI196" s="152">
        <f>IF(N196="nulová",J196,0)</f>
        <v>0</v>
      </c>
      <c r="BJ196" s="16" t="s">
        <v>152</v>
      </c>
      <c r="BK196" s="152">
        <f>ROUND(I196*H196,2)</f>
        <v>669.4</v>
      </c>
      <c r="BL196" s="16" t="s">
        <v>151</v>
      </c>
      <c r="BM196" s="151" t="s">
        <v>280</v>
      </c>
    </row>
    <row r="197" spans="2:65" s="1" customFormat="1" ht="24.2" customHeight="1">
      <c r="B197" s="140"/>
      <c r="C197" s="141" t="s">
        <v>281</v>
      </c>
      <c r="D197" s="141" t="s">
        <v>147</v>
      </c>
      <c r="E197" s="142" t="s">
        <v>282</v>
      </c>
      <c r="F197" s="143" t="s">
        <v>283</v>
      </c>
      <c r="G197" s="144" t="s">
        <v>190</v>
      </c>
      <c r="H197" s="145">
        <v>53.94</v>
      </c>
      <c r="I197" s="146">
        <v>3.45</v>
      </c>
      <c r="J197" s="146">
        <f>ROUND(I197*H197,2)</f>
        <v>186.09</v>
      </c>
      <c r="K197" s="147"/>
      <c r="L197" s="30"/>
      <c r="M197" s="148" t="s">
        <v>1</v>
      </c>
      <c r="N197" s="119" t="s">
        <v>41</v>
      </c>
      <c r="O197" s="149">
        <v>0.158</v>
      </c>
      <c r="P197" s="149">
        <f>O197*H197</f>
        <v>8.5225200000000001</v>
      </c>
      <c r="Q197" s="149">
        <v>0</v>
      </c>
      <c r="R197" s="149">
        <f>Q197*H197</f>
        <v>0</v>
      </c>
      <c r="S197" s="149">
        <v>0</v>
      </c>
      <c r="T197" s="150">
        <f>S197*H197</f>
        <v>0</v>
      </c>
      <c r="AR197" s="151" t="s">
        <v>151</v>
      </c>
      <c r="AT197" s="151" t="s">
        <v>147</v>
      </c>
      <c r="AU197" s="151" t="s">
        <v>152</v>
      </c>
      <c r="AY197" s="16" t="s">
        <v>145</v>
      </c>
      <c r="BE197" s="152">
        <f>IF(N197="základná",J197,0)</f>
        <v>0</v>
      </c>
      <c r="BF197" s="152">
        <f>IF(N197="znížená",J197,0)</f>
        <v>186.09</v>
      </c>
      <c r="BG197" s="152">
        <f>IF(N197="zákl. prenesená",J197,0)</f>
        <v>0</v>
      </c>
      <c r="BH197" s="152">
        <f>IF(N197="zníž. prenesená",J197,0)</f>
        <v>0</v>
      </c>
      <c r="BI197" s="152">
        <f>IF(N197="nulová",J197,0)</f>
        <v>0</v>
      </c>
      <c r="BJ197" s="16" t="s">
        <v>152</v>
      </c>
      <c r="BK197" s="152">
        <f>ROUND(I197*H197,2)</f>
        <v>186.09</v>
      </c>
      <c r="BL197" s="16" t="s">
        <v>151</v>
      </c>
      <c r="BM197" s="151" t="s">
        <v>284</v>
      </c>
    </row>
    <row r="198" spans="2:65" s="1" customFormat="1" ht="37.9" customHeight="1">
      <c r="B198" s="140"/>
      <c r="C198" s="141" t="s">
        <v>285</v>
      </c>
      <c r="D198" s="141" t="s">
        <v>147</v>
      </c>
      <c r="E198" s="142" t="s">
        <v>286</v>
      </c>
      <c r="F198" s="143" t="s">
        <v>287</v>
      </c>
      <c r="G198" s="144" t="s">
        <v>204</v>
      </c>
      <c r="H198" s="145">
        <v>4.95</v>
      </c>
      <c r="I198" s="146">
        <v>10.46</v>
      </c>
      <c r="J198" s="146">
        <f>ROUND(I198*H198,2)</f>
        <v>51.78</v>
      </c>
      <c r="K198" s="147"/>
      <c r="L198" s="30"/>
      <c r="M198" s="148" t="s">
        <v>1</v>
      </c>
      <c r="N198" s="119" t="s">
        <v>41</v>
      </c>
      <c r="O198" s="149">
        <v>0.51407999999999998</v>
      </c>
      <c r="P198" s="149">
        <f>O198*H198</f>
        <v>2.5446960000000001</v>
      </c>
      <c r="Q198" s="149">
        <v>4.3963719999999998E-2</v>
      </c>
      <c r="R198" s="149">
        <f>Q198*H198</f>
        <v>0.21762041399999998</v>
      </c>
      <c r="S198" s="149">
        <v>0</v>
      </c>
      <c r="T198" s="150">
        <f>S198*H198</f>
        <v>0</v>
      </c>
      <c r="AR198" s="151" t="s">
        <v>151</v>
      </c>
      <c r="AT198" s="151" t="s">
        <v>147</v>
      </c>
      <c r="AU198" s="151" t="s">
        <v>152</v>
      </c>
      <c r="AY198" s="16" t="s">
        <v>145</v>
      </c>
      <c r="BE198" s="152">
        <f>IF(N198="základná",J198,0)</f>
        <v>0</v>
      </c>
      <c r="BF198" s="152">
        <f>IF(N198="znížená",J198,0)</f>
        <v>51.78</v>
      </c>
      <c r="BG198" s="152">
        <f>IF(N198="zákl. prenesená",J198,0)</f>
        <v>0</v>
      </c>
      <c r="BH198" s="152">
        <f>IF(N198="zníž. prenesená",J198,0)</f>
        <v>0</v>
      </c>
      <c r="BI198" s="152">
        <f>IF(N198="nulová",J198,0)</f>
        <v>0</v>
      </c>
      <c r="BJ198" s="16" t="s">
        <v>152</v>
      </c>
      <c r="BK198" s="152">
        <f>ROUND(I198*H198,2)</f>
        <v>51.78</v>
      </c>
      <c r="BL198" s="16" t="s">
        <v>151</v>
      </c>
      <c r="BM198" s="151" t="s">
        <v>288</v>
      </c>
    </row>
    <row r="199" spans="2:65" s="12" customFormat="1" ht="11.25">
      <c r="B199" s="153"/>
      <c r="D199" s="154" t="s">
        <v>154</v>
      </c>
      <c r="E199" s="155" t="s">
        <v>1</v>
      </c>
      <c r="F199" s="156" t="s">
        <v>289</v>
      </c>
      <c r="H199" s="157">
        <v>4.95</v>
      </c>
      <c r="L199" s="153"/>
      <c r="M199" s="158"/>
      <c r="T199" s="159"/>
      <c r="AT199" s="155" t="s">
        <v>154</v>
      </c>
      <c r="AU199" s="155" t="s">
        <v>152</v>
      </c>
      <c r="AV199" s="12" t="s">
        <v>152</v>
      </c>
      <c r="AW199" s="12" t="s">
        <v>29</v>
      </c>
      <c r="AX199" s="12" t="s">
        <v>80</v>
      </c>
      <c r="AY199" s="155" t="s">
        <v>145</v>
      </c>
    </row>
    <row r="200" spans="2:65" s="1" customFormat="1" ht="37.9" customHeight="1">
      <c r="B200" s="140"/>
      <c r="C200" s="141" t="s">
        <v>290</v>
      </c>
      <c r="D200" s="141" t="s">
        <v>147</v>
      </c>
      <c r="E200" s="142" t="s">
        <v>291</v>
      </c>
      <c r="F200" s="143" t="s">
        <v>292</v>
      </c>
      <c r="G200" s="144" t="s">
        <v>204</v>
      </c>
      <c r="H200" s="145">
        <v>4.95</v>
      </c>
      <c r="I200" s="146">
        <v>6.87</v>
      </c>
      <c r="J200" s="146">
        <f>ROUND(I200*H200,2)</f>
        <v>34.01</v>
      </c>
      <c r="K200" s="147"/>
      <c r="L200" s="30"/>
      <c r="M200" s="148" t="s">
        <v>1</v>
      </c>
      <c r="N200" s="119" t="s">
        <v>41</v>
      </c>
      <c r="O200" s="149">
        <v>0.35</v>
      </c>
      <c r="P200" s="149">
        <f>O200*H200</f>
        <v>1.7324999999999999</v>
      </c>
      <c r="Q200" s="149">
        <v>0</v>
      </c>
      <c r="R200" s="149">
        <f>Q200*H200</f>
        <v>0</v>
      </c>
      <c r="S200" s="149">
        <v>0</v>
      </c>
      <c r="T200" s="150">
        <f>S200*H200</f>
        <v>0</v>
      </c>
      <c r="AR200" s="151" t="s">
        <v>151</v>
      </c>
      <c r="AT200" s="151" t="s">
        <v>147</v>
      </c>
      <c r="AU200" s="151" t="s">
        <v>152</v>
      </c>
      <c r="AY200" s="16" t="s">
        <v>145</v>
      </c>
      <c r="BE200" s="152">
        <f>IF(N200="základná",J200,0)</f>
        <v>0</v>
      </c>
      <c r="BF200" s="152">
        <f>IF(N200="znížená",J200,0)</f>
        <v>34.01</v>
      </c>
      <c r="BG200" s="152">
        <f>IF(N200="zákl. prenesená",J200,0)</f>
        <v>0</v>
      </c>
      <c r="BH200" s="152">
        <f>IF(N200="zníž. prenesená",J200,0)</f>
        <v>0</v>
      </c>
      <c r="BI200" s="152">
        <f>IF(N200="nulová",J200,0)</f>
        <v>0</v>
      </c>
      <c r="BJ200" s="16" t="s">
        <v>152</v>
      </c>
      <c r="BK200" s="152">
        <f>ROUND(I200*H200,2)</f>
        <v>34.01</v>
      </c>
      <c r="BL200" s="16" t="s">
        <v>151</v>
      </c>
      <c r="BM200" s="151" t="s">
        <v>293</v>
      </c>
    </row>
    <row r="201" spans="2:65" s="1" customFormat="1" ht="37.9" customHeight="1">
      <c r="B201" s="140"/>
      <c r="C201" s="141" t="s">
        <v>294</v>
      </c>
      <c r="D201" s="141" t="s">
        <v>147</v>
      </c>
      <c r="E201" s="142" t="s">
        <v>295</v>
      </c>
      <c r="F201" s="143" t="s">
        <v>296</v>
      </c>
      <c r="G201" s="144" t="s">
        <v>234</v>
      </c>
      <c r="H201" s="145">
        <v>1.4630000000000001</v>
      </c>
      <c r="I201" s="146">
        <v>1879.68</v>
      </c>
      <c r="J201" s="146">
        <f>ROUND(I201*H201,2)</f>
        <v>2749.97</v>
      </c>
      <c r="K201" s="147"/>
      <c r="L201" s="30"/>
      <c r="M201" s="148" t="s">
        <v>1</v>
      </c>
      <c r="N201" s="119" t="s">
        <v>41</v>
      </c>
      <c r="O201" s="149">
        <v>35.758580000000002</v>
      </c>
      <c r="P201" s="149">
        <f>O201*H201</f>
        <v>52.314802540000002</v>
      </c>
      <c r="Q201" s="149">
        <v>1.0162834300000001</v>
      </c>
      <c r="R201" s="149">
        <f>Q201*H201</f>
        <v>1.4868226580900001</v>
      </c>
      <c r="S201" s="149">
        <v>0</v>
      </c>
      <c r="T201" s="150">
        <f>S201*H201</f>
        <v>0</v>
      </c>
      <c r="AR201" s="151" t="s">
        <v>151</v>
      </c>
      <c r="AT201" s="151" t="s">
        <v>147</v>
      </c>
      <c r="AU201" s="151" t="s">
        <v>152</v>
      </c>
      <c r="AY201" s="16" t="s">
        <v>145</v>
      </c>
      <c r="BE201" s="152">
        <f>IF(N201="základná",J201,0)</f>
        <v>0</v>
      </c>
      <c r="BF201" s="152">
        <f>IF(N201="znížená",J201,0)</f>
        <v>2749.97</v>
      </c>
      <c r="BG201" s="152">
        <f>IF(N201="zákl. prenesená",J201,0)</f>
        <v>0</v>
      </c>
      <c r="BH201" s="152">
        <f>IF(N201="zníž. prenesená",J201,0)</f>
        <v>0</v>
      </c>
      <c r="BI201" s="152">
        <f>IF(N201="nulová",J201,0)</f>
        <v>0</v>
      </c>
      <c r="BJ201" s="16" t="s">
        <v>152</v>
      </c>
      <c r="BK201" s="152">
        <f>ROUND(I201*H201,2)</f>
        <v>2749.97</v>
      </c>
      <c r="BL201" s="16" t="s">
        <v>151</v>
      </c>
      <c r="BM201" s="151" t="s">
        <v>297</v>
      </c>
    </row>
    <row r="202" spans="2:65" s="12" customFormat="1" ht="11.25">
      <c r="B202" s="153"/>
      <c r="D202" s="154" t="s">
        <v>154</v>
      </c>
      <c r="E202" s="155" t="s">
        <v>1</v>
      </c>
      <c r="F202" s="156" t="s">
        <v>298</v>
      </c>
      <c r="H202" s="157">
        <v>1.4630000000000001</v>
      </c>
      <c r="L202" s="153"/>
      <c r="M202" s="158"/>
      <c r="T202" s="159"/>
      <c r="AT202" s="155" t="s">
        <v>154</v>
      </c>
      <c r="AU202" s="155" t="s">
        <v>152</v>
      </c>
      <c r="AV202" s="12" t="s">
        <v>152</v>
      </c>
      <c r="AW202" s="12" t="s">
        <v>29</v>
      </c>
      <c r="AX202" s="12" t="s">
        <v>80</v>
      </c>
      <c r="AY202" s="155" t="s">
        <v>145</v>
      </c>
    </row>
    <row r="203" spans="2:65" s="1" customFormat="1" ht="21.75" customHeight="1">
      <c r="B203" s="140"/>
      <c r="C203" s="141" t="s">
        <v>299</v>
      </c>
      <c r="D203" s="141" t="s">
        <v>147</v>
      </c>
      <c r="E203" s="142" t="s">
        <v>300</v>
      </c>
      <c r="F203" s="143" t="s">
        <v>301</v>
      </c>
      <c r="G203" s="144" t="s">
        <v>150</v>
      </c>
      <c r="H203" s="145">
        <v>0.93700000000000006</v>
      </c>
      <c r="I203" s="146">
        <v>176.22</v>
      </c>
      <c r="J203" s="146">
        <f>ROUND(I203*H203,2)</f>
        <v>165.12</v>
      </c>
      <c r="K203" s="147"/>
      <c r="L203" s="30"/>
      <c r="M203" s="148" t="s">
        <v>1</v>
      </c>
      <c r="N203" s="119" t="s">
        <v>41</v>
      </c>
      <c r="O203" s="149">
        <v>2.6280000000000001</v>
      </c>
      <c r="P203" s="149">
        <f>O203*H203</f>
        <v>2.4624360000000003</v>
      </c>
      <c r="Q203" s="149">
        <v>2.2405599999999999</v>
      </c>
      <c r="R203" s="149">
        <f>Q203*H203</f>
        <v>2.0994047199999999</v>
      </c>
      <c r="S203" s="149">
        <v>0</v>
      </c>
      <c r="T203" s="150">
        <f>S203*H203</f>
        <v>0</v>
      </c>
      <c r="AR203" s="151" t="s">
        <v>151</v>
      </c>
      <c r="AT203" s="151" t="s">
        <v>147</v>
      </c>
      <c r="AU203" s="151" t="s">
        <v>152</v>
      </c>
      <c r="AY203" s="16" t="s">
        <v>145</v>
      </c>
      <c r="BE203" s="152">
        <f>IF(N203="základná",J203,0)</f>
        <v>0</v>
      </c>
      <c r="BF203" s="152">
        <f>IF(N203="znížená",J203,0)</f>
        <v>165.12</v>
      </c>
      <c r="BG203" s="152">
        <f>IF(N203="zákl. prenesená",J203,0)</f>
        <v>0</v>
      </c>
      <c r="BH203" s="152">
        <f>IF(N203="zníž. prenesená",J203,0)</f>
        <v>0</v>
      </c>
      <c r="BI203" s="152">
        <f>IF(N203="nulová",J203,0)</f>
        <v>0</v>
      </c>
      <c r="BJ203" s="16" t="s">
        <v>152</v>
      </c>
      <c r="BK203" s="152">
        <f>ROUND(I203*H203,2)</f>
        <v>165.12</v>
      </c>
      <c r="BL203" s="16" t="s">
        <v>151</v>
      </c>
      <c r="BM203" s="151" t="s">
        <v>302</v>
      </c>
    </row>
    <row r="204" spans="2:65" s="12" customFormat="1" ht="11.25">
      <c r="B204" s="153"/>
      <c r="D204" s="154" t="s">
        <v>154</v>
      </c>
      <c r="E204" s="155" t="s">
        <v>1</v>
      </c>
      <c r="F204" s="156" t="s">
        <v>303</v>
      </c>
      <c r="H204" s="157">
        <v>0.93700000000000006</v>
      </c>
      <c r="L204" s="153"/>
      <c r="M204" s="158"/>
      <c r="T204" s="159"/>
      <c r="AT204" s="155" t="s">
        <v>154</v>
      </c>
      <c r="AU204" s="155" t="s">
        <v>152</v>
      </c>
      <c r="AV204" s="12" t="s">
        <v>152</v>
      </c>
      <c r="AW204" s="12" t="s">
        <v>29</v>
      </c>
      <c r="AX204" s="12" t="s">
        <v>80</v>
      </c>
      <c r="AY204" s="155" t="s">
        <v>145</v>
      </c>
    </row>
    <row r="205" spans="2:65" s="1" customFormat="1" ht="24.2" customHeight="1">
      <c r="B205" s="140"/>
      <c r="C205" s="141" t="s">
        <v>304</v>
      </c>
      <c r="D205" s="141" t="s">
        <v>147</v>
      </c>
      <c r="E205" s="142" t="s">
        <v>305</v>
      </c>
      <c r="F205" s="143" t="s">
        <v>306</v>
      </c>
      <c r="G205" s="144" t="s">
        <v>234</v>
      </c>
      <c r="H205" s="145">
        <v>9.4E-2</v>
      </c>
      <c r="I205" s="146">
        <v>1996.1</v>
      </c>
      <c r="J205" s="146">
        <f>ROUND(I205*H205,2)</f>
        <v>187.63</v>
      </c>
      <c r="K205" s="147"/>
      <c r="L205" s="30"/>
      <c r="M205" s="148" t="s">
        <v>1</v>
      </c>
      <c r="N205" s="119" t="s">
        <v>41</v>
      </c>
      <c r="O205" s="149">
        <v>40.198999999999998</v>
      </c>
      <c r="P205" s="149">
        <f>O205*H205</f>
        <v>3.7787059999999997</v>
      </c>
      <c r="Q205" s="149">
        <v>1.01657</v>
      </c>
      <c r="R205" s="149">
        <f>Q205*H205</f>
        <v>9.5557580000000003E-2</v>
      </c>
      <c r="S205" s="149">
        <v>0</v>
      </c>
      <c r="T205" s="150">
        <f>S205*H205</f>
        <v>0</v>
      </c>
      <c r="AR205" s="151" t="s">
        <v>151</v>
      </c>
      <c r="AT205" s="151" t="s">
        <v>147</v>
      </c>
      <c r="AU205" s="151" t="s">
        <v>152</v>
      </c>
      <c r="AY205" s="16" t="s">
        <v>145</v>
      </c>
      <c r="BE205" s="152">
        <f>IF(N205="základná",J205,0)</f>
        <v>0</v>
      </c>
      <c r="BF205" s="152">
        <f>IF(N205="znížená",J205,0)</f>
        <v>187.63</v>
      </c>
      <c r="BG205" s="152">
        <f>IF(N205="zákl. prenesená",J205,0)</f>
        <v>0</v>
      </c>
      <c r="BH205" s="152">
        <f>IF(N205="zníž. prenesená",J205,0)</f>
        <v>0</v>
      </c>
      <c r="BI205" s="152">
        <f>IF(N205="nulová",J205,0)</f>
        <v>0</v>
      </c>
      <c r="BJ205" s="16" t="s">
        <v>152</v>
      </c>
      <c r="BK205" s="152">
        <f>ROUND(I205*H205,2)</f>
        <v>187.63</v>
      </c>
      <c r="BL205" s="16" t="s">
        <v>151</v>
      </c>
      <c r="BM205" s="151" t="s">
        <v>307</v>
      </c>
    </row>
    <row r="206" spans="2:65" s="12" customFormat="1" ht="11.25">
      <c r="B206" s="153"/>
      <c r="D206" s="154" t="s">
        <v>154</v>
      </c>
      <c r="E206" s="155" t="s">
        <v>1</v>
      </c>
      <c r="F206" s="156" t="s">
        <v>308</v>
      </c>
      <c r="H206" s="157">
        <v>9.4E-2</v>
      </c>
      <c r="L206" s="153"/>
      <c r="M206" s="158"/>
      <c r="T206" s="159"/>
      <c r="AT206" s="155" t="s">
        <v>154</v>
      </c>
      <c r="AU206" s="155" t="s">
        <v>152</v>
      </c>
      <c r="AV206" s="12" t="s">
        <v>152</v>
      </c>
      <c r="AW206" s="12" t="s">
        <v>29</v>
      </c>
      <c r="AX206" s="12" t="s">
        <v>80</v>
      </c>
      <c r="AY206" s="155" t="s">
        <v>145</v>
      </c>
    </row>
    <row r="207" spans="2:65" s="1" customFormat="1" ht="33" customHeight="1">
      <c r="B207" s="140"/>
      <c r="C207" s="141" t="s">
        <v>309</v>
      </c>
      <c r="D207" s="141" t="s">
        <v>147</v>
      </c>
      <c r="E207" s="142" t="s">
        <v>310</v>
      </c>
      <c r="F207" s="143" t="s">
        <v>311</v>
      </c>
      <c r="G207" s="144" t="s">
        <v>190</v>
      </c>
      <c r="H207" s="145">
        <v>5.23</v>
      </c>
      <c r="I207" s="146">
        <v>58.85</v>
      </c>
      <c r="J207" s="146">
        <f>ROUND(I207*H207,2)</f>
        <v>307.79000000000002</v>
      </c>
      <c r="K207" s="147"/>
      <c r="L207" s="30"/>
      <c r="M207" s="148" t="s">
        <v>1</v>
      </c>
      <c r="N207" s="119" t="s">
        <v>41</v>
      </c>
      <c r="O207" s="149">
        <v>2.0356900000000002</v>
      </c>
      <c r="P207" s="149">
        <f>O207*H207</f>
        <v>10.646658700000001</v>
      </c>
      <c r="Q207" s="149">
        <v>7.8981499999999996E-3</v>
      </c>
      <c r="R207" s="149">
        <f>Q207*H207</f>
        <v>4.1307324499999999E-2</v>
      </c>
      <c r="S207" s="149">
        <v>0</v>
      </c>
      <c r="T207" s="150">
        <f>S207*H207</f>
        <v>0</v>
      </c>
      <c r="AR207" s="151" t="s">
        <v>151</v>
      </c>
      <c r="AT207" s="151" t="s">
        <v>147</v>
      </c>
      <c r="AU207" s="151" t="s">
        <v>152</v>
      </c>
      <c r="AY207" s="16" t="s">
        <v>145</v>
      </c>
      <c r="BE207" s="152">
        <f>IF(N207="základná",J207,0)</f>
        <v>0</v>
      </c>
      <c r="BF207" s="152">
        <f>IF(N207="znížená",J207,0)</f>
        <v>307.79000000000002</v>
      </c>
      <c r="BG207" s="152">
        <f>IF(N207="zákl. prenesená",J207,0)</f>
        <v>0</v>
      </c>
      <c r="BH207" s="152">
        <f>IF(N207="zníž. prenesená",J207,0)</f>
        <v>0</v>
      </c>
      <c r="BI207" s="152">
        <f>IF(N207="nulová",J207,0)</f>
        <v>0</v>
      </c>
      <c r="BJ207" s="16" t="s">
        <v>152</v>
      </c>
      <c r="BK207" s="152">
        <f>ROUND(I207*H207,2)</f>
        <v>307.79000000000002</v>
      </c>
      <c r="BL207" s="16" t="s">
        <v>151</v>
      </c>
      <c r="BM207" s="151" t="s">
        <v>312</v>
      </c>
    </row>
    <row r="208" spans="2:65" s="12" customFormat="1" ht="11.25">
      <c r="B208" s="153"/>
      <c r="D208" s="154" t="s">
        <v>154</v>
      </c>
      <c r="E208" s="155" t="s">
        <v>1</v>
      </c>
      <c r="F208" s="156" t="s">
        <v>313</v>
      </c>
      <c r="H208" s="157">
        <v>5.23</v>
      </c>
      <c r="L208" s="153"/>
      <c r="M208" s="158"/>
      <c r="T208" s="159"/>
      <c r="AT208" s="155" t="s">
        <v>154</v>
      </c>
      <c r="AU208" s="155" t="s">
        <v>152</v>
      </c>
      <c r="AV208" s="12" t="s">
        <v>152</v>
      </c>
      <c r="AW208" s="12" t="s">
        <v>29</v>
      </c>
      <c r="AX208" s="12" t="s">
        <v>80</v>
      </c>
      <c r="AY208" s="155" t="s">
        <v>145</v>
      </c>
    </row>
    <row r="209" spans="2:65" s="1" customFormat="1" ht="33" customHeight="1">
      <c r="B209" s="140"/>
      <c r="C209" s="141" t="s">
        <v>314</v>
      </c>
      <c r="D209" s="141" t="s">
        <v>147</v>
      </c>
      <c r="E209" s="142" t="s">
        <v>315</v>
      </c>
      <c r="F209" s="143" t="s">
        <v>316</v>
      </c>
      <c r="G209" s="144" t="s">
        <v>190</v>
      </c>
      <c r="H209" s="145">
        <v>5.23</v>
      </c>
      <c r="I209" s="146">
        <v>7.28</v>
      </c>
      <c r="J209" s="146">
        <f>ROUND(I209*H209,2)</f>
        <v>38.07</v>
      </c>
      <c r="K209" s="147"/>
      <c r="L209" s="30"/>
      <c r="M209" s="148" t="s">
        <v>1</v>
      </c>
      <c r="N209" s="119" t="s">
        <v>41</v>
      </c>
      <c r="O209" s="149">
        <v>0.34899999999999998</v>
      </c>
      <c r="P209" s="149">
        <f>O209*H209</f>
        <v>1.8252699999999999</v>
      </c>
      <c r="Q209" s="149">
        <v>0</v>
      </c>
      <c r="R209" s="149">
        <f>Q209*H209</f>
        <v>0</v>
      </c>
      <c r="S209" s="149">
        <v>0</v>
      </c>
      <c r="T209" s="150">
        <f>S209*H209</f>
        <v>0</v>
      </c>
      <c r="AR209" s="151" t="s">
        <v>151</v>
      </c>
      <c r="AT209" s="151" t="s">
        <v>147</v>
      </c>
      <c r="AU209" s="151" t="s">
        <v>152</v>
      </c>
      <c r="AY209" s="16" t="s">
        <v>145</v>
      </c>
      <c r="BE209" s="152">
        <f>IF(N209="základná",J209,0)</f>
        <v>0</v>
      </c>
      <c r="BF209" s="152">
        <f>IF(N209="znížená",J209,0)</f>
        <v>38.07</v>
      </c>
      <c r="BG209" s="152">
        <f>IF(N209="zákl. prenesená",J209,0)</f>
        <v>0</v>
      </c>
      <c r="BH209" s="152">
        <f>IF(N209="zníž. prenesená",J209,0)</f>
        <v>0</v>
      </c>
      <c r="BI209" s="152">
        <f>IF(N209="nulová",J209,0)</f>
        <v>0</v>
      </c>
      <c r="BJ209" s="16" t="s">
        <v>152</v>
      </c>
      <c r="BK209" s="152">
        <f>ROUND(I209*H209,2)</f>
        <v>38.07</v>
      </c>
      <c r="BL209" s="16" t="s">
        <v>151</v>
      </c>
      <c r="BM209" s="151" t="s">
        <v>317</v>
      </c>
    </row>
    <row r="210" spans="2:65" s="11" customFormat="1" ht="22.9" customHeight="1">
      <c r="B210" s="129"/>
      <c r="D210" s="130" t="s">
        <v>74</v>
      </c>
      <c r="E210" s="138" t="s">
        <v>178</v>
      </c>
      <c r="F210" s="138" t="s">
        <v>318</v>
      </c>
      <c r="J210" s="139">
        <f>BK210</f>
        <v>665.04</v>
      </c>
      <c r="L210" s="129"/>
      <c r="M210" s="133"/>
      <c r="P210" s="134">
        <f>SUM(P211:P212)</f>
        <v>2.4602399999999998</v>
      </c>
      <c r="R210" s="134">
        <f>SUM(R211:R212)</f>
        <v>28.553880000000003</v>
      </c>
      <c r="T210" s="135">
        <f>SUM(T211:T212)</f>
        <v>0</v>
      </c>
      <c r="AR210" s="130" t="s">
        <v>80</v>
      </c>
      <c r="AT210" s="136" t="s">
        <v>74</v>
      </c>
      <c r="AU210" s="136" t="s">
        <v>80</v>
      </c>
      <c r="AY210" s="130" t="s">
        <v>145</v>
      </c>
      <c r="BK210" s="137">
        <f>SUM(BK211:BK212)</f>
        <v>665.04</v>
      </c>
    </row>
    <row r="211" spans="2:65" s="1" customFormat="1" ht="24.2" customHeight="1">
      <c r="B211" s="140"/>
      <c r="C211" s="141" t="s">
        <v>319</v>
      </c>
      <c r="D211" s="141" t="s">
        <v>147</v>
      </c>
      <c r="E211" s="142" t="s">
        <v>320</v>
      </c>
      <c r="F211" s="143" t="s">
        <v>321</v>
      </c>
      <c r="G211" s="144" t="s">
        <v>190</v>
      </c>
      <c r="H211" s="145">
        <v>102</v>
      </c>
      <c r="I211" s="146">
        <v>6.52</v>
      </c>
      <c r="J211" s="146">
        <f>ROUND(I211*H211,2)</f>
        <v>665.04</v>
      </c>
      <c r="K211" s="147"/>
      <c r="L211" s="30"/>
      <c r="M211" s="148" t="s">
        <v>1</v>
      </c>
      <c r="N211" s="119" t="s">
        <v>41</v>
      </c>
      <c r="O211" s="149">
        <v>2.4119999999999999E-2</v>
      </c>
      <c r="P211" s="149">
        <f>O211*H211</f>
        <v>2.4602399999999998</v>
      </c>
      <c r="Q211" s="149">
        <v>0.27994000000000002</v>
      </c>
      <c r="R211" s="149">
        <f>Q211*H211</f>
        <v>28.553880000000003</v>
      </c>
      <c r="S211" s="149">
        <v>0</v>
      </c>
      <c r="T211" s="150">
        <f>S211*H211</f>
        <v>0</v>
      </c>
      <c r="AR211" s="151" t="s">
        <v>151</v>
      </c>
      <c r="AT211" s="151" t="s">
        <v>147</v>
      </c>
      <c r="AU211" s="151" t="s">
        <v>152</v>
      </c>
      <c r="AY211" s="16" t="s">
        <v>145</v>
      </c>
      <c r="BE211" s="152">
        <f>IF(N211="základná",J211,0)</f>
        <v>0</v>
      </c>
      <c r="BF211" s="152">
        <f>IF(N211="znížená",J211,0)</f>
        <v>665.04</v>
      </c>
      <c r="BG211" s="152">
        <f>IF(N211="zákl. prenesená",J211,0)</f>
        <v>0</v>
      </c>
      <c r="BH211" s="152">
        <f>IF(N211="zníž. prenesená",J211,0)</f>
        <v>0</v>
      </c>
      <c r="BI211" s="152">
        <f>IF(N211="nulová",J211,0)</f>
        <v>0</v>
      </c>
      <c r="BJ211" s="16" t="s">
        <v>152</v>
      </c>
      <c r="BK211" s="152">
        <f>ROUND(I211*H211,2)</f>
        <v>665.04</v>
      </c>
      <c r="BL211" s="16" t="s">
        <v>151</v>
      </c>
      <c r="BM211" s="151" t="s">
        <v>322</v>
      </c>
    </row>
    <row r="212" spans="2:65" s="12" customFormat="1" ht="11.25">
      <c r="B212" s="153"/>
      <c r="D212" s="154" t="s">
        <v>154</v>
      </c>
      <c r="E212" s="155" t="s">
        <v>1</v>
      </c>
      <c r="F212" s="156" t="s">
        <v>323</v>
      </c>
      <c r="H212" s="157">
        <v>102</v>
      </c>
      <c r="L212" s="153"/>
      <c r="M212" s="158"/>
      <c r="T212" s="159"/>
      <c r="AT212" s="155" t="s">
        <v>154</v>
      </c>
      <c r="AU212" s="155" t="s">
        <v>152</v>
      </c>
      <c r="AV212" s="12" t="s">
        <v>152</v>
      </c>
      <c r="AW212" s="12" t="s">
        <v>29</v>
      </c>
      <c r="AX212" s="12" t="s">
        <v>80</v>
      </c>
      <c r="AY212" s="155" t="s">
        <v>145</v>
      </c>
    </row>
    <row r="213" spans="2:65" s="11" customFormat="1" ht="22.9" customHeight="1">
      <c r="B213" s="129"/>
      <c r="D213" s="130" t="s">
        <v>74</v>
      </c>
      <c r="E213" s="138" t="s">
        <v>173</v>
      </c>
      <c r="F213" s="138" t="s">
        <v>324</v>
      </c>
      <c r="J213" s="139">
        <f>BK213</f>
        <v>11250.69</v>
      </c>
      <c r="L213" s="129"/>
      <c r="M213" s="133"/>
      <c r="P213" s="134">
        <f>SUM(P214:P236)</f>
        <v>210.4076628</v>
      </c>
      <c r="R213" s="134">
        <f>SUM(R214:R236)</f>
        <v>26.188781239999997</v>
      </c>
      <c r="T213" s="135">
        <f>SUM(T214:T236)</f>
        <v>0</v>
      </c>
      <c r="AR213" s="130" t="s">
        <v>80</v>
      </c>
      <c r="AT213" s="136" t="s">
        <v>74</v>
      </c>
      <c r="AU213" s="136" t="s">
        <v>80</v>
      </c>
      <c r="AY213" s="130" t="s">
        <v>145</v>
      </c>
      <c r="BK213" s="137">
        <f>SUM(BK214:BK236)</f>
        <v>11250.69</v>
      </c>
    </row>
    <row r="214" spans="2:65" s="1" customFormat="1" ht="24.2" customHeight="1">
      <c r="B214" s="140"/>
      <c r="C214" s="141" t="s">
        <v>325</v>
      </c>
      <c r="D214" s="141" t="s">
        <v>147</v>
      </c>
      <c r="E214" s="142" t="s">
        <v>326</v>
      </c>
      <c r="F214" s="143" t="s">
        <v>327</v>
      </c>
      <c r="G214" s="144" t="s">
        <v>190</v>
      </c>
      <c r="H214" s="145">
        <v>52.28</v>
      </c>
      <c r="I214" s="146">
        <v>3.86</v>
      </c>
      <c r="J214" s="146">
        <f>ROUND(I214*H214,2)</f>
        <v>201.8</v>
      </c>
      <c r="K214" s="147"/>
      <c r="L214" s="30"/>
      <c r="M214" s="148" t="s">
        <v>1</v>
      </c>
      <c r="N214" s="119" t="s">
        <v>41</v>
      </c>
      <c r="O214" s="149">
        <v>0.11209</v>
      </c>
      <c r="P214" s="149">
        <f>O214*H214</f>
        <v>5.8600652000000002</v>
      </c>
      <c r="Q214" s="149">
        <v>4.2499999999999998E-4</v>
      </c>
      <c r="R214" s="149">
        <f>Q214*H214</f>
        <v>2.2218999999999999E-2</v>
      </c>
      <c r="S214" s="149">
        <v>0</v>
      </c>
      <c r="T214" s="150">
        <f>S214*H214</f>
        <v>0</v>
      </c>
      <c r="AR214" s="151" t="s">
        <v>151</v>
      </c>
      <c r="AT214" s="151" t="s">
        <v>147</v>
      </c>
      <c r="AU214" s="151" t="s">
        <v>152</v>
      </c>
      <c r="AY214" s="16" t="s">
        <v>145</v>
      </c>
      <c r="BE214" s="152">
        <f>IF(N214="základná",J214,0)</f>
        <v>0</v>
      </c>
      <c r="BF214" s="152">
        <f>IF(N214="znížená",J214,0)</f>
        <v>201.8</v>
      </c>
      <c r="BG214" s="152">
        <f>IF(N214="zákl. prenesená",J214,0)</f>
        <v>0</v>
      </c>
      <c r="BH214" s="152">
        <f>IF(N214="zníž. prenesená",J214,0)</f>
        <v>0</v>
      </c>
      <c r="BI214" s="152">
        <f>IF(N214="nulová",J214,0)</f>
        <v>0</v>
      </c>
      <c r="BJ214" s="16" t="s">
        <v>152</v>
      </c>
      <c r="BK214" s="152">
        <f>ROUND(I214*H214,2)</f>
        <v>201.8</v>
      </c>
      <c r="BL214" s="16" t="s">
        <v>151</v>
      </c>
      <c r="BM214" s="151" t="s">
        <v>328</v>
      </c>
    </row>
    <row r="215" spans="2:65" s="12" customFormat="1" ht="11.25">
      <c r="B215" s="153"/>
      <c r="D215" s="154" t="s">
        <v>154</v>
      </c>
      <c r="E215" s="155" t="s">
        <v>1</v>
      </c>
      <c r="F215" s="156" t="s">
        <v>329</v>
      </c>
      <c r="H215" s="157">
        <v>1.84</v>
      </c>
      <c r="L215" s="153"/>
      <c r="M215" s="158"/>
      <c r="T215" s="159"/>
      <c r="AT215" s="155" t="s">
        <v>154</v>
      </c>
      <c r="AU215" s="155" t="s">
        <v>152</v>
      </c>
      <c r="AV215" s="12" t="s">
        <v>152</v>
      </c>
      <c r="AW215" s="12" t="s">
        <v>29</v>
      </c>
      <c r="AX215" s="12" t="s">
        <v>75</v>
      </c>
      <c r="AY215" s="155" t="s">
        <v>145</v>
      </c>
    </row>
    <row r="216" spans="2:65" s="12" customFormat="1" ht="11.25">
      <c r="B216" s="153"/>
      <c r="D216" s="154" t="s">
        <v>154</v>
      </c>
      <c r="E216" s="155" t="s">
        <v>1</v>
      </c>
      <c r="F216" s="156" t="s">
        <v>330</v>
      </c>
      <c r="H216" s="157">
        <v>4.6399999999999997</v>
      </c>
      <c r="L216" s="153"/>
      <c r="M216" s="158"/>
      <c r="T216" s="159"/>
      <c r="AT216" s="155" t="s">
        <v>154</v>
      </c>
      <c r="AU216" s="155" t="s">
        <v>152</v>
      </c>
      <c r="AV216" s="12" t="s">
        <v>152</v>
      </c>
      <c r="AW216" s="12" t="s">
        <v>29</v>
      </c>
      <c r="AX216" s="12" t="s">
        <v>75</v>
      </c>
      <c r="AY216" s="155" t="s">
        <v>145</v>
      </c>
    </row>
    <row r="217" spans="2:65" s="12" customFormat="1" ht="11.25">
      <c r="B217" s="153"/>
      <c r="D217" s="154" t="s">
        <v>154</v>
      </c>
      <c r="E217" s="155" t="s">
        <v>1</v>
      </c>
      <c r="F217" s="156" t="s">
        <v>331</v>
      </c>
      <c r="H217" s="157">
        <v>4.63</v>
      </c>
      <c r="L217" s="153"/>
      <c r="M217" s="158"/>
      <c r="T217" s="159"/>
      <c r="AT217" s="155" t="s">
        <v>154</v>
      </c>
      <c r="AU217" s="155" t="s">
        <v>152</v>
      </c>
      <c r="AV217" s="12" t="s">
        <v>152</v>
      </c>
      <c r="AW217" s="12" t="s">
        <v>29</v>
      </c>
      <c r="AX217" s="12" t="s">
        <v>75</v>
      </c>
      <c r="AY217" s="155" t="s">
        <v>145</v>
      </c>
    </row>
    <row r="218" spans="2:65" s="12" customFormat="1" ht="11.25">
      <c r="B218" s="153"/>
      <c r="D218" s="154" t="s">
        <v>154</v>
      </c>
      <c r="E218" s="155" t="s">
        <v>1</v>
      </c>
      <c r="F218" s="156" t="s">
        <v>332</v>
      </c>
      <c r="H218" s="157">
        <v>38.6</v>
      </c>
      <c r="L218" s="153"/>
      <c r="M218" s="158"/>
      <c r="T218" s="159"/>
      <c r="AT218" s="155" t="s">
        <v>154</v>
      </c>
      <c r="AU218" s="155" t="s">
        <v>152</v>
      </c>
      <c r="AV218" s="12" t="s">
        <v>152</v>
      </c>
      <c r="AW218" s="12" t="s">
        <v>29</v>
      </c>
      <c r="AX218" s="12" t="s">
        <v>75</v>
      </c>
      <c r="AY218" s="155" t="s">
        <v>145</v>
      </c>
    </row>
    <row r="219" spans="2:65" s="12" customFormat="1" ht="11.25">
      <c r="B219" s="153"/>
      <c r="D219" s="154" t="s">
        <v>154</v>
      </c>
      <c r="E219" s="155" t="s">
        <v>1</v>
      </c>
      <c r="F219" s="156" t="s">
        <v>333</v>
      </c>
      <c r="H219" s="157">
        <v>2.57</v>
      </c>
      <c r="L219" s="153"/>
      <c r="M219" s="158"/>
      <c r="T219" s="159"/>
      <c r="AT219" s="155" t="s">
        <v>154</v>
      </c>
      <c r="AU219" s="155" t="s">
        <v>152</v>
      </c>
      <c r="AV219" s="12" t="s">
        <v>152</v>
      </c>
      <c r="AW219" s="12" t="s">
        <v>29</v>
      </c>
      <c r="AX219" s="12" t="s">
        <v>75</v>
      </c>
      <c r="AY219" s="155" t="s">
        <v>145</v>
      </c>
    </row>
    <row r="220" spans="2:65" s="13" customFormat="1" ht="11.25">
      <c r="B220" s="160"/>
      <c r="D220" s="154" t="s">
        <v>154</v>
      </c>
      <c r="E220" s="161" t="s">
        <v>1</v>
      </c>
      <c r="F220" s="162" t="s">
        <v>172</v>
      </c>
      <c r="H220" s="163">
        <v>52.28</v>
      </c>
      <c r="L220" s="160"/>
      <c r="M220" s="164"/>
      <c r="T220" s="165"/>
      <c r="AT220" s="161" t="s">
        <v>154</v>
      </c>
      <c r="AU220" s="161" t="s">
        <v>152</v>
      </c>
      <c r="AV220" s="13" t="s">
        <v>151</v>
      </c>
      <c r="AW220" s="13" t="s">
        <v>29</v>
      </c>
      <c r="AX220" s="13" t="s">
        <v>80</v>
      </c>
      <c r="AY220" s="161" t="s">
        <v>145</v>
      </c>
    </row>
    <row r="221" spans="2:65" s="1" customFormat="1" ht="24.2" customHeight="1">
      <c r="B221" s="140"/>
      <c r="C221" s="141" t="s">
        <v>334</v>
      </c>
      <c r="D221" s="141" t="s">
        <v>147</v>
      </c>
      <c r="E221" s="142" t="s">
        <v>335</v>
      </c>
      <c r="F221" s="143" t="s">
        <v>336</v>
      </c>
      <c r="G221" s="144" t="s">
        <v>190</v>
      </c>
      <c r="H221" s="145">
        <v>82.5</v>
      </c>
      <c r="I221" s="146">
        <v>2.62</v>
      </c>
      <c r="J221" s="146">
        <f>ROUND(I221*H221,2)</f>
        <v>216.15</v>
      </c>
      <c r="K221" s="147"/>
      <c r="L221" s="30"/>
      <c r="M221" s="148" t="s">
        <v>1</v>
      </c>
      <c r="N221" s="119" t="s">
        <v>41</v>
      </c>
      <c r="O221" s="149">
        <v>5.2089999999999997E-2</v>
      </c>
      <c r="P221" s="149">
        <f>O221*H221</f>
        <v>4.2974249999999996</v>
      </c>
      <c r="Q221" s="149">
        <v>4.2499999999999998E-4</v>
      </c>
      <c r="R221" s="149">
        <f>Q221*H221</f>
        <v>3.5062499999999996E-2</v>
      </c>
      <c r="S221" s="149">
        <v>0</v>
      </c>
      <c r="T221" s="150">
        <f>S221*H221</f>
        <v>0</v>
      </c>
      <c r="AR221" s="151" t="s">
        <v>151</v>
      </c>
      <c r="AT221" s="151" t="s">
        <v>147</v>
      </c>
      <c r="AU221" s="151" t="s">
        <v>152</v>
      </c>
      <c r="AY221" s="16" t="s">
        <v>145</v>
      </c>
      <c r="BE221" s="152">
        <f>IF(N221="základná",J221,0)</f>
        <v>0</v>
      </c>
      <c r="BF221" s="152">
        <f>IF(N221="znížená",J221,0)</f>
        <v>216.15</v>
      </c>
      <c r="BG221" s="152">
        <f>IF(N221="zákl. prenesená",J221,0)</f>
        <v>0</v>
      </c>
      <c r="BH221" s="152">
        <f>IF(N221="zníž. prenesená",J221,0)</f>
        <v>0</v>
      </c>
      <c r="BI221" s="152">
        <f>IF(N221="nulová",J221,0)</f>
        <v>0</v>
      </c>
      <c r="BJ221" s="16" t="s">
        <v>152</v>
      </c>
      <c r="BK221" s="152">
        <f>ROUND(I221*H221,2)</f>
        <v>216.15</v>
      </c>
      <c r="BL221" s="16" t="s">
        <v>151</v>
      </c>
      <c r="BM221" s="151" t="s">
        <v>337</v>
      </c>
    </row>
    <row r="222" spans="2:65" s="12" customFormat="1" ht="11.25">
      <c r="B222" s="153"/>
      <c r="D222" s="154" t="s">
        <v>154</v>
      </c>
      <c r="E222" s="155" t="s">
        <v>1</v>
      </c>
      <c r="F222" s="156" t="s">
        <v>338</v>
      </c>
      <c r="H222" s="157">
        <v>82.5</v>
      </c>
      <c r="L222" s="153"/>
      <c r="M222" s="158"/>
      <c r="T222" s="159"/>
      <c r="AT222" s="155" t="s">
        <v>154</v>
      </c>
      <c r="AU222" s="155" t="s">
        <v>152</v>
      </c>
      <c r="AV222" s="12" t="s">
        <v>152</v>
      </c>
      <c r="AW222" s="12" t="s">
        <v>29</v>
      </c>
      <c r="AX222" s="12" t="s">
        <v>80</v>
      </c>
      <c r="AY222" s="155" t="s">
        <v>145</v>
      </c>
    </row>
    <row r="223" spans="2:65" s="1" customFormat="1" ht="24.2" customHeight="1">
      <c r="B223" s="140"/>
      <c r="C223" s="141" t="s">
        <v>339</v>
      </c>
      <c r="D223" s="141" t="s">
        <v>147</v>
      </c>
      <c r="E223" s="142" t="s">
        <v>340</v>
      </c>
      <c r="F223" s="143" t="s">
        <v>341</v>
      </c>
      <c r="G223" s="144" t="s">
        <v>190</v>
      </c>
      <c r="H223" s="145">
        <v>41.16</v>
      </c>
      <c r="I223" s="146">
        <v>2.52</v>
      </c>
      <c r="J223" s="146">
        <f>ROUND(I223*H223,2)</f>
        <v>103.72</v>
      </c>
      <c r="K223" s="147"/>
      <c r="L223" s="30"/>
      <c r="M223" s="148" t="s">
        <v>1</v>
      </c>
      <c r="N223" s="119" t="s">
        <v>41</v>
      </c>
      <c r="O223" s="149">
        <v>5.2049999999999999E-2</v>
      </c>
      <c r="P223" s="149">
        <f>O223*H223</f>
        <v>2.1423779999999999</v>
      </c>
      <c r="Q223" s="149">
        <v>2.2499999999999999E-4</v>
      </c>
      <c r="R223" s="149">
        <f>Q223*H223</f>
        <v>9.2609999999999984E-3</v>
      </c>
      <c r="S223" s="149">
        <v>0</v>
      </c>
      <c r="T223" s="150">
        <f>S223*H223</f>
        <v>0</v>
      </c>
      <c r="AR223" s="151" t="s">
        <v>151</v>
      </c>
      <c r="AT223" s="151" t="s">
        <v>147</v>
      </c>
      <c r="AU223" s="151" t="s">
        <v>152</v>
      </c>
      <c r="AY223" s="16" t="s">
        <v>145</v>
      </c>
      <c r="BE223" s="152">
        <f>IF(N223="základná",J223,0)</f>
        <v>0</v>
      </c>
      <c r="BF223" s="152">
        <f>IF(N223="znížená",J223,0)</f>
        <v>103.72</v>
      </c>
      <c r="BG223" s="152">
        <f>IF(N223="zákl. prenesená",J223,0)</f>
        <v>0</v>
      </c>
      <c r="BH223" s="152">
        <f>IF(N223="zníž. prenesená",J223,0)</f>
        <v>0</v>
      </c>
      <c r="BI223" s="152">
        <f>IF(N223="nulová",J223,0)</f>
        <v>0</v>
      </c>
      <c r="BJ223" s="16" t="s">
        <v>152</v>
      </c>
      <c r="BK223" s="152">
        <f>ROUND(I223*H223,2)</f>
        <v>103.72</v>
      </c>
      <c r="BL223" s="16" t="s">
        <v>151</v>
      </c>
      <c r="BM223" s="151" t="s">
        <v>342</v>
      </c>
    </row>
    <row r="224" spans="2:65" s="12" customFormat="1" ht="11.25">
      <c r="B224" s="153"/>
      <c r="D224" s="154" t="s">
        <v>154</v>
      </c>
      <c r="E224" s="155" t="s">
        <v>1</v>
      </c>
      <c r="F224" s="156" t="s">
        <v>343</v>
      </c>
      <c r="H224" s="157">
        <v>41.16</v>
      </c>
      <c r="L224" s="153"/>
      <c r="M224" s="158"/>
      <c r="T224" s="159"/>
      <c r="AT224" s="155" t="s">
        <v>154</v>
      </c>
      <c r="AU224" s="155" t="s">
        <v>152</v>
      </c>
      <c r="AV224" s="12" t="s">
        <v>152</v>
      </c>
      <c r="AW224" s="12" t="s">
        <v>29</v>
      </c>
      <c r="AX224" s="12" t="s">
        <v>80</v>
      </c>
      <c r="AY224" s="155" t="s">
        <v>145</v>
      </c>
    </row>
    <row r="225" spans="2:65" s="1" customFormat="1" ht="24.2" customHeight="1">
      <c r="B225" s="140"/>
      <c r="C225" s="141" t="s">
        <v>344</v>
      </c>
      <c r="D225" s="141" t="s">
        <v>147</v>
      </c>
      <c r="E225" s="142" t="s">
        <v>345</v>
      </c>
      <c r="F225" s="143" t="s">
        <v>346</v>
      </c>
      <c r="G225" s="144" t="s">
        <v>190</v>
      </c>
      <c r="H225" s="145">
        <v>123.66</v>
      </c>
      <c r="I225" s="146">
        <v>10.35</v>
      </c>
      <c r="J225" s="146">
        <f>ROUND(I225*H225,2)</f>
        <v>1279.8800000000001</v>
      </c>
      <c r="K225" s="147"/>
      <c r="L225" s="30"/>
      <c r="M225" s="148" t="s">
        <v>1</v>
      </c>
      <c r="N225" s="119" t="s">
        <v>41</v>
      </c>
      <c r="O225" s="149">
        <v>0.31869999999999998</v>
      </c>
      <c r="P225" s="149">
        <f>O225*H225</f>
        <v>39.410441999999996</v>
      </c>
      <c r="Q225" s="149">
        <v>1.3125E-2</v>
      </c>
      <c r="R225" s="149">
        <f>Q225*H225</f>
        <v>1.6230374999999999</v>
      </c>
      <c r="S225" s="149">
        <v>0</v>
      </c>
      <c r="T225" s="150">
        <f>S225*H225</f>
        <v>0</v>
      </c>
      <c r="AR225" s="151" t="s">
        <v>151</v>
      </c>
      <c r="AT225" s="151" t="s">
        <v>147</v>
      </c>
      <c r="AU225" s="151" t="s">
        <v>152</v>
      </c>
      <c r="AY225" s="16" t="s">
        <v>145</v>
      </c>
      <c r="BE225" s="152">
        <f>IF(N225="základná",J225,0)</f>
        <v>0</v>
      </c>
      <c r="BF225" s="152">
        <f>IF(N225="znížená",J225,0)</f>
        <v>1279.8800000000001</v>
      </c>
      <c r="BG225" s="152">
        <f>IF(N225="zákl. prenesená",J225,0)</f>
        <v>0</v>
      </c>
      <c r="BH225" s="152">
        <f>IF(N225="zníž. prenesená",J225,0)</f>
        <v>0</v>
      </c>
      <c r="BI225" s="152">
        <f>IF(N225="nulová",J225,0)</f>
        <v>0</v>
      </c>
      <c r="BJ225" s="16" t="s">
        <v>152</v>
      </c>
      <c r="BK225" s="152">
        <f>ROUND(I225*H225,2)</f>
        <v>1279.8800000000001</v>
      </c>
      <c r="BL225" s="16" t="s">
        <v>151</v>
      </c>
      <c r="BM225" s="151" t="s">
        <v>347</v>
      </c>
    </row>
    <row r="226" spans="2:65" s="12" customFormat="1" ht="11.25">
      <c r="B226" s="153"/>
      <c r="D226" s="154" t="s">
        <v>154</v>
      </c>
      <c r="E226" s="155" t="s">
        <v>1</v>
      </c>
      <c r="F226" s="156" t="s">
        <v>348</v>
      </c>
      <c r="H226" s="157">
        <v>82.5</v>
      </c>
      <c r="L226" s="153"/>
      <c r="M226" s="158"/>
      <c r="T226" s="159"/>
      <c r="AT226" s="155" t="s">
        <v>154</v>
      </c>
      <c r="AU226" s="155" t="s">
        <v>152</v>
      </c>
      <c r="AV226" s="12" t="s">
        <v>152</v>
      </c>
      <c r="AW226" s="12" t="s">
        <v>29</v>
      </c>
      <c r="AX226" s="12" t="s">
        <v>75</v>
      </c>
      <c r="AY226" s="155" t="s">
        <v>145</v>
      </c>
    </row>
    <row r="227" spans="2:65" s="12" customFormat="1" ht="11.25">
      <c r="B227" s="153"/>
      <c r="D227" s="154" t="s">
        <v>154</v>
      </c>
      <c r="E227" s="155" t="s">
        <v>1</v>
      </c>
      <c r="F227" s="156" t="s">
        <v>343</v>
      </c>
      <c r="H227" s="157">
        <v>41.16</v>
      </c>
      <c r="L227" s="153"/>
      <c r="M227" s="158"/>
      <c r="T227" s="159"/>
      <c r="AT227" s="155" t="s">
        <v>154</v>
      </c>
      <c r="AU227" s="155" t="s">
        <v>152</v>
      </c>
      <c r="AV227" s="12" t="s">
        <v>152</v>
      </c>
      <c r="AW227" s="12" t="s">
        <v>29</v>
      </c>
      <c r="AX227" s="12" t="s">
        <v>75</v>
      </c>
      <c r="AY227" s="155" t="s">
        <v>145</v>
      </c>
    </row>
    <row r="228" spans="2:65" s="13" customFormat="1" ht="11.25">
      <c r="B228" s="160"/>
      <c r="D228" s="154" t="s">
        <v>154</v>
      </c>
      <c r="E228" s="161" t="s">
        <v>1</v>
      </c>
      <c r="F228" s="162" t="s">
        <v>172</v>
      </c>
      <c r="H228" s="163">
        <v>123.66</v>
      </c>
      <c r="L228" s="160"/>
      <c r="M228" s="164"/>
      <c r="T228" s="165"/>
      <c r="AT228" s="161" t="s">
        <v>154</v>
      </c>
      <c r="AU228" s="161" t="s">
        <v>152</v>
      </c>
      <c r="AV228" s="13" t="s">
        <v>151</v>
      </c>
      <c r="AW228" s="13" t="s">
        <v>29</v>
      </c>
      <c r="AX228" s="13" t="s">
        <v>80</v>
      </c>
      <c r="AY228" s="161" t="s">
        <v>145</v>
      </c>
    </row>
    <row r="229" spans="2:65" s="1" customFormat="1" ht="24.2" customHeight="1">
      <c r="B229" s="140"/>
      <c r="C229" s="141" t="s">
        <v>349</v>
      </c>
      <c r="D229" s="141" t="s">
        <v>147</v>
      </c>
      <c r="E229" s="142" t="s">
        <v>350</v>
      </c>
      <c r="F229" s="143" t="s">
        <v>351</v>
      </c>
      <c r="G229" s="144" t="s">
        <v>190</v>
      </c>
      <c r="H229" s="145">
        <v>41.16</v>
      </c>
      <c r="I229" s="146">
        <v>9.9</v>
      </c>
      <c r="J229" s="146">
        <f>ROUND(I229*H229,2)</f>
        <v>407.48</v>
      </c>
      <c r="K229" s="147"/>
      <c r="L229" s="30"/>
      <c r="M229" s="148" t="s">
        <v>1</v>
      </c>
      <c r="N229" s="119" t="s">
        <v>41</v>
      </c>
      <c r="O229" s="149">
        <v>0.19106000000000001</v>
      </c>
      <c r="P229" s="149">
        <f>O229*H229</f>
        <v>7.8640295999999994</v>
      </c>
      <c r="Q229" s="149">
        <v>5.1539999999999997E-3</v>
      </c>
      <c r="R229" s="149">
        <f>Q229*H229</f>
        <v>0.21213863999999996</v>
      </c>
      <c r="S229" s="149">
        <v>0</v>
      </c>
      <c r="T229" s="150">
        <f>S229*H229</f>
        <v>0</v>
      </c>
      <c r="AR229" s="151" t="s">
        <v>151</v>
      </c>
      <c r="AT229" s="151" t="s">
        <v>147</v>
      </c>
      <c r="AU229" s="151" t="s">
        <v>152</v>
      </c>
      <c r="AY229" s="16" t="s">
        <v>145</v>
      </c>
      <c r="BE229" s="152">
        <f>IF(N229="základná",J229,0)</f>
        <v>0</v>
      </c>
      <c r="BF229" s="152">
        <f>IF(N229="znížená",J229,0)</f>
        <v>407.48</v>
      </c>
      <c r="BG229" s="152">
        <f>IF(N229="zákl. prenesená",J229,0)</f>
        <v>0</v>
      </c>
      <c r="BH229" s="152">
        <f>IF(N229="zníž. prenesená",J229,0)</f>
        <v>0</v>
      </c>
      <c r="BI229" s="152">
        <f>IF(N229="nulová",J229,0)</f>
        <v>0</v>
      </c>
      <c r="BJ229" s="16" t="s">
        <v>152</v>
      </c>
      <c r="BK229" s="152">
        <f>ROUND(I229*H229,2)</f>
        <v>407.48</v>
      </c>
      <c r="BL229" s="16" t="s">
        <v>151</v>
      </c>
      <c r="BM229" s="151" t="s">
        <v>352</v>
      </c>
    </row>
    <row r="230" spans="2:65" s="12" customFormat="1" ht="11.25">
      <c r="B230" s="153"/>
      <c r="D230" s="154" t="s">
        <v>154</v>
      </c>
      <c r="E230" s="155" t="s">
        <v>1</v>
      </c>
      <c r="F230" s="156" t="s">
        <v>343</v>
      </c>
      <c r="H230" s="157">
        <v>41.16</v>
      </c>
      <c r="L230" s="153"/>
      <c r="M230" s="158"/>
      <c r="T230" s="159"/>
      <c r="AT230" s="155" t="s">
        <v>154</v>
      </c>
      <c r="AU230" s="155" t="s">
        <v>152</v>
      </c>
      <c r="AV230" s="12" t="s">
        <v>152</v>
      </c>
      <c r="AW230" s="12" t="s">
        <v>29</v>
      </c>
      <c r="AX230" s="12" t="s">
        <v>80</v>
      </c>
      <c r="AY230" s="155" t="s">
        <v>145</v>
      </c>
    </row>
    <row r="231" spans="2:65" s="1" customFormat="1" ht="33" customHeight="1">
      <c r="B231" s="140"/>
      <c r="C231" s="141" t="s">
        <v>353</v>
      </c>
      <c r="D231" s="141" t="s">
        <v>147</v>
      </c>
      <c r="E231" s="142" t="s">
        <v>354</v>
      </c>
      <c r="F231" s="143" t="s">
        <v>355</v>
      </c>
      <c r="G231" s="144" t="s">
        <v>190</v>
      </c>
      <c r="H231" s="145">
        <v>108.9</v>
      </c>
      <c r="I231" s="146">
        <v>47.6</v>
      </c>
      <c r="J231" s="146">
        <f>ROUND(I231*H231,2)</f>
        <v>5183.6400000000003</v>
      </c>
      <c r="K231" s="147"/>
      <c r="L231" s="30"/>
      <c r="M231" s="148" t="s">
        <v>1</v>
      </c>
      <c r="N231" s="119" t="s">
        <v>41</v>
      </c>
      <c r="O231" s="149">
        <v>0.79327000000000003</v>
      </c>
      <c r="P231" s="149">
        <f>O231*H231</f>
        <v>86.38710300000001</v>
      </c>
      <c r="Q231" s="149">
        <v>1.2994E-2</v>
      </c>
      <c r="R231" s="149">
        <f>Q231*H231</f>
        <v>1.4150466000000002</v>
      </c>
      <c r="S231" s="149">
        <v>0</v>
      </c>
      <c r="T231" s="150">
        <f>S231*H231</f>
        <v>0</v>
      </c>
      <c r="AR231" s="151" t="s">
        <v>151</v>
      </c>
      <c r="AT231" s="151" t="s">
        <v>147</v>
      </c>
      <c r="AU231" s="151" t="s">
        <v>152</v>
      </c>
      <c r="AY231" s="16" t="s">
        <v>145</v>
      </c>
      <c r="BE231" s="152">
        <f>IF(N231="základná",J231,0)</f>
        <v>0</v>
      </c>
      <c r="BF231" s="152">
        <f>IF(N231="znížená",J231,0)</f>
        <v>5183.6400000000003</v>
      </c>
      <c r="BG231" s="152">
        <f>IF(N231="zákl. prenesená",J231,0)</f>
        <v>0</v>
      </c>
      <c r="BH231" s="152">
        <f>IF(N231="zníž. prenesená",J231,0)</f>
        <v>0</v>
      </c>
      <c r="BI231" s="152">
        <f>IF(N231="nulová",J231,0)</f>
        <v>0</v>
      </c>
      <c r="BJ231" s="16" t="s">
        <v>152</v>
      </c>
      <c r="BK231" s="152">
        <f>ROUND(I231*H231,2)</f>
        <v>5183.6400000000003</v>
      </c>
      <c r="BL231" s="16" t="s">
        <v>151</v>
      </c>
      <c r="BM231" s="151" t="s">
        <v>356</v>
      </c>
    </row>
    <row r="232" spans="2:65" s="12" customFormat="1" ht="11.25">
      <c r="B232" s="153"/>
      <c r="D232" s="154" t="s">
        <v>154</v>
      </c>
      <c r="E232" s="155" t="s">
        <v>1</v>
      </c>
      <c r="F232" s="156" t="s">
        <v>357</v>
      </c>
      <c r="H232" s="157">
        <v>108.9</v>
      </c>
      <c r="L232" s="153"/>
      <c r="M232" s="158"/>
      <c r="T232" s="159"/>
      <c r="AT232" s="155" t="s">
        <v>154</v>
      </c>
      <c r="AU232" s="155" t="s">
        <v>152</v>
      </c>
      <c r="AV232" s="12" t="s">
        <v>152</v>
      </c>
      <c r="AW232" s="12" t="s">
        <v>29</v>
      </c>
      <c r="AX232" s="12" t="s">
        <v>80</v>
      </c>
      <c r="AY232" s="155" t="s">
        <v>145</v>
      </c>
    </row>
    <row r="233" spans="2:65" s="1" customFormat="1" ht="24.2" customHeight="1">
      <c r="B233" s="140"/>
      <c r="C233" s="141" t="s">
        <v>358</v>
      </c>
      <c r="D233" s="141" t="s">
        <v>147</v>
      </c>
      <c r="E233" s="142" t="s">
        <v>359</v>
      </c>
      <c r="F233" s="143" t="s">
        <v>360</v>
      </c>
      <c r="G233" s="144" t="s">
        <v>150</v>
      </c>
      <c r="H233" s="145">
        <v>9.59</v>
      </c>
      <c r="I233" s="146">
        <v>181.12</v>
      </c>
      <c r="J233" s="146">
        <f>ROUND(I233*H233,2)</f>
        <v>1736.94</v>
      </c>
      <c r="K233" s="147"/>
      <c r="L233" s="30"/>
      <c r="M233" s="148" t="s">
        <v>1</v>
      </c>
      <c r="N233" s="119" t="s">
        <v>41</v>
      </c>
      <c r="O233" s="149">
        <v>3.17</v>
      </c>
      <c r="P233" s="149">
        <f>O233*H233</f>
        <v>30.400299999999998</v>
      </c>
      <c r="Q233" s="149">
        <v>2.2404799999999998</v>
      </c>
      <c r="R233" s="149">
        <f>Q233*H233</f>
        <v>21.486203199999999</v>
      </c>
      <c r="S233" s="149">
        <v>0</v>
      </c>
      <c r="T233" s="150">
        <f>S233*H233</f>
        <v>0</v>
      </c>
      <c r="AR233" s="151" t="s">
        <v>151</v>
      </c>
      <c r="AT233" s="151" t="s">
        <v>147</v>
      </c>
      <c r="AU233" s="151" t="s">
        <v>152</v>
      </c>
      <c r="AY233" s="16" t="s">
        <v>145</v>
      </c>
      <c r="BE233" s="152">
        <f>IF(N233="základná",J233,0)</f>
        <v>0</v>
      </c>
      <c r="BF233" s="152">
        <f>IF(N233="znížená",J233,0)</f>
        <v>1736.94</v>
      </c>
      <c r="BG233" s="152">
        <f>IF(N233="zákl. prenesená",J233,0)</f>
        <v>0</v>
      </c>
      <c r="BH233" s="152">
        <f>IF(N233="zníž. prenesená",J233,0)</f>
        <v>0</v>
      </c>
      <c r="BI233" s="152">
        <f>IF(N233="nulová",J233,0)</f>
        <v>0</v>
      </c>
      <c r="BJ233" s="16" t="s">
        <v>152</v>
      </c>
      <c r="BK233" s="152">
        <f>ROUND(I233*H233,2)</f>
        <v>1736.94</v>
      </c>
      <c r="BL233" s="16" t="s">
        <v>151</v>
      </c>
      <c r="BM233" s="151" t="s">
        <v>361</v>
      </c>
    </row>
    <row r="234" spans="2:65" s="12" customFormat="1" ht="11.25">
      <c r="B234" s="153"/>
      <c r="D234" s="154" t="s">
        <v>154</v>
      </c>
      <c r="E234" s="155" t="s">
        <v>1</v>
      </c>
      <c r="F234" s="156" t="s">
        <v>362</v>
      </c>
      <c r="H234" s="157">
        <v>9.59</v>
      </c>
      <c r="L234" s="153"/>
      <c r="M234" s="158"/>
      <c r="T234" s="159"/>
      <c r="AT234" s="155" t="s">
        <v>154</v>
      </c>
      <c r="AU234" s="155" t="s">
        <v>152</v>
      </c>
      <c r="AV234" s="12" t="s">
        <v>152</v>
      </c>
      <c r="AW234" s="12" t="s">
        <v>29</v>
      </c>
      <c r="AX234" s="12" t="s">
        <v>80</v>
      </c>
      <c r="AY234" s="155" t="s">
        <v>145</v>
      </c>
    </row>
    <row r="235" spans="2:65" s="1" customFormat="1" ht="33" customHeight="1">
      <c r="B235" s="140"/>
      <c r="C235" s="141" t="s">
        <v>363</v>
      </c>
      <c r="D235" s="141" t="s">
        <v>147</v>
      </c>
      <c r="E235" s="142" t="s">
        <v>364</v>
      </c>
      <c r="F235" s="143" t="s">
        <v>365</v>
      </c>
      <c r="G235" s="144" t="s">
        <v>190</v>
      </c>
      <c r="H235" s="145">
        <v>159.84</v>
      </c>
      <c r="I235" s="146">
        <v>13.27</v>
      </c>
      <c r="J235" s="146">
        <f>ROUND(I235*H235,2)</f>
        <v>2121.08</v>
      </c>
      <c r="K235" s="147"/>
      <c r="L235" s="30"/>
      <c r="M235" s="148" t="s">
        <v>1</v>
      </c>
      <c r="N235" s="119" t="s">
        <v>41</v>
      </c>
      <c r="O235" s="149">
        <v>0.21299999999999999</v>
      </c>
      <c r="P235" s="149">
        <f>O235*H235</f>
        <v>34.045920000000002</v>
      </c>
      <c r="Q235" s="149">
        <v>8.6700000000000006E-3</v>
      </c>
      <c r="R235" s="149">
        <f>Q235*H235</f>
        <v>1.3858128000000001</v>
      </c>
      <c r="S235" s="149">
        <v>0</v>
      </c>
      <c r="T235" s="150">
        <f>S235*H235</f>
        <v>0</v>
      </c>
      <c r="AR235" s="151" t="s">
        <v>151</v>
      </c>
      <c r="AT235" s="151" t="s">
        <v>147</v>
      </c>
      <c r="AU235" s="151" t="s">
        <v>152</v>
      </c>
      <c r="AY235" s="16" t="s">
        <v>145</v>
      </c>
      <c r="BE235" s="152">
        <f>IF(N235="základná",J235,0)</f>
        <v>0</v>
      </c>
      <c r="BF235" s="152">
        <f>IF(N235="znížená",J235,0)</f>
        <v>2121.08</v>
      </c>
      <c r="BG235" s="152">
        <f>IF(N235="zákl. prenesená",J235,0)</f>
        <v>0</v>
      </c>
      <c r="BH235" s="152">
        <f>IF(N235="zníž. prenesená",J235,0)</f>
        <v>0</v>
      </c>
      <c r="BI235" s="152">
        <f>IF(N235="nulová",J235,0)</f>
        <v>0</v>
      </c>
      <c r="BJ235" s="16" t="s">
        <v>152</v>
      </c>
      <c r="BK235" s="152">
        <f>ROUND(I235*H235,2)</f>
        <v>2121.08</v>
      </c>
      <c r="BL235" s="16" t="s">
        <v>151</v>
      </c>
      <c r="BM235" s="151" t="s">
        <v>366</v>
      </c>
    </row>
    <row r="236" spans="2:65" s="12" customFormat="1" ht="11.25">
      <c r="B236" s="153"/>
      <c r="D236" s="154" t="s">
        <v>154</v>
      </c>
      <c r="E236" s="155" t="s">
        <v>1</v>
      </c>
      <c r="F236" s="156" t="s">
        <v>367</v>
      </c>
      <c r="H236" s="157">
        <v>159.84</v>
      </c>
      <c r="L236" s="153"/>
      <c r="M236" s="158"/>
      <c r="T236" s="159"/>
      <c r="AT236" s="155" t="s">
        <v>154</v>
      </c>
      <c r="AU236" s="155" t="s">
        <v>152</v>
      </c>
      <c r="AV236" s="12" t="s">
        <v>152</v>
      </c>
      <c r="AW236" s="12" t="s">
        <v>29</v>
      </c>
      <c r="AX236" s="12" t="s">
        <v>80</v>
      </c>
      <c r="AY236" s="155" t="s">
        <v>145</v>
      </c>
    </row>
    <row r="237" spans="2:65" s="11" customFormat="1" ht="22.9" customHeight="1">
      <c r="B237" s="129"/>
      <c r="D237" s="130" t="s">
        <v>74</v>
      </c>
      <c r="E237" s="138" t="s">
        <v>368</v>
      </c>
      <c r="F237" s="138" t="s">
        <v>369</v>
      </c>
      <c r="J237" s="139">
        <f>BK237</f>
        <v>4568.6099999999997</v>
      </c>
      <c r="L237" s="129"/>
      <c r="M237" s="133"/>
      <c r="P237" s="134">
        <f>P238</f>
        <v>222.243326</v>
      </c>
      <c r="R237" s="134">
        <f>R238</f>
        <v>0</v>
      </c>
      <c r="T237" s="135">
        <f>T238</f>
        <v>0</v>
      </c>
      <c r="AR237" s="130" t="s">
        <v>80</v>
      </c>
      <c r="AT237" s="136" t="s">
        <v>74</v>
      </c>
      <c r="AU237" s="136" t="s">
        <v>80</v>
      </c>
      <c r="AY237" s="130" t="s">
        <v>145</v>
      </c>
      <c r="BK237" s="137">
        <f>BK238</f>
        <v>4568.6099999999997</v>
      </c>
    </row>
    <row r="238" spans="2:65" s="1" customFormat="1" ht="24.2" customHeight="1">
      <c r="B238" s="140"/>
      <c r="C238" s="141" t="s">
        <v>370</v>
      </c>
      <c r="D238" s="141" t="s">
        <v>147</v>
      </c>
      <c r="E238" s="142" t="s">
        <v>371</v>
      </c>
      <c r="F238" s="143" t="s">
        <v>372</v>
      </c>
      <c r="G238" s="144" t="s">
        <v>234</v>
      </c>
      <c r="H238" s="145">
        <v>247.48699999999999</v>
      </c>
      <c r="I238" s="146">
        <v>18.46</v>
      </c>
      <c r="J238" s="146">
        <f>ROUND(I238*H238,2)</f>
        <v>4568.6099999999997</v>
      </c>
      <c r="K238" s="147"/>
      <c r="L238" s="30"/>
      <c r="M238" s="148" t="s">
        <v>1</v>
      </c>
      <c r="N238" s="119" t="s">
        <v>41</v>
      </c>
      <c r="O238" s="149">
        <v>0.89800000000000002</v>
      </c>
      <c r="P238" s="149">
        <f>O238*H238</f>
        <v>222.243326</v>
      </c>
      <c r="Q238" s="149">
        <v>0</v>
      </c>
      <c r="R238" s="149">
        <f>Q238*H238</f>
        <v>0</v>
      </c>
      <c r="S238" s="149">
        <v>0</v>
      </c>
      <c r="T238" s="150">
        <f>S238*H238</f>
        <v>0</v>
      </c>
      <c r="AR238" s="151" t="s">
        <v>151</v>
      </c>
      <c r="AT238" s="151" t="s">
        <v>147</v>
      </c>
      <c r="AU238" s="151" t="s">
        <v>152</v>
      </c>
      <c r="AY238" s="16" t="s">
        <v>145</v>
      </c>
      <c r="BE238" s="152">
        <f>IF(N238="základná",J238,0)</f>
        <v>0</v>
      </c>
      <c r="BF238" s="152">
        <f>IF(N238="znížená",J238,0)</f>
        <v>4568.6099999999997</v>
      </c>
      <c r="BG238" s="152">
        <f>IF(N238="zákl. prenesená",J238,0)</f>
        <v>0</v>
      </c>
      <c r="BH238" s="152">
        <f>IF(N238="zníž. prenesená",J238,0)</f>
        <v>0</v>
      </c>
      <c r="BI238" s="152">
        <f>IF(N238="nulová",J238,0)</f>
        <v>0</v>
      </c>
      <c r="BJ238" s="16" t="s">
        <v>152</v>
      </c>
      <c r="BK238" s="152">
        <f>ROUND(I238*H238,2)</f>
        <v>4568.6099999999997</v>
      </c>
      <c r="BL238" s="16" t="s">
        <v>151</v>
      </c>
      <c r="BM238" s="151" t="s">
        <v>373</v>
      </c>
    </row>
    <row r="239" spans="2:65" s="11" customFormat="1" ht="25.9" customHeight="1">
      <c r="B239" s="129"/>
      <c r="D239" s="130" t="s">
        <v>74</v>
      </c>
      <c r="E239" s="131" t="s">
        <v>374</v>
      </c>
      <c r="F239" s="131" t="s">
        <v>375</v>
      </c>
      <c r="J239" s="132">
        <f>BK239</f>
        <v>133371.57999999999</v>
      </c>
      <c r="L239" s="129"/>
      <c r="M239" s="133"/>
      <c r="P239" s="134">
        <f>P240+P275+P280+P352+P360+P371+P397+P448+P461+P479+P496+P501+P511+P522+P532+P552</f>
        <v>1672.5709194199999</v>
      </c>
      <c r="R239" s="134">
        <f>R240+R275+R280+R352+R360+R371+R397+R448+R461+R479+R496+R501+R511+R522+R532+R552</f>
        <v>39.861325945659978</v>
      </c>
      <c r="T239" s="135">
        <f>T240+T275+T280+T352+T360+T371+T397+T448+T461+T479+T496+T501+T511+T522+T532+T552</f>
        <v>0</v>
      </c>
      <c r="AR239" s="130" t="s">
        <v>152</v>
      </c>
      <c r="AT239" s="136" t="s">
        <v>74</v>
      </c>
      <c r="AU239" s="136" t="s">
        <v>75</v>
      </c>
      <c r="AY239" s="130" t="s">
        <v>145</v>
      </c>
      <c r="BK239" s="137">
        <f>BK240+BK275+BK280+BK352+BK360+BK371+BK397+BK448+BK461+BK479+BK496+BK501+BK511+BK522+BK532+BK552</f>
        <v>133371.57999999999</v>
      </c>
    </row>
    <row r="240" spans="2:65" s="11" customFormat="1" ht="22.9" customHeight="1">
      <c r="B240" s="129"/>
      <c r="D240" s="130" t="s">
        <v>74</v>
      </c>
      <c r="E240" s="138" t="s">
        <v>376</v>
      </c>
      <c r="F240" s="138" t="s">
        <v>377</v>
      </c>
      <c r="J240" s="139">
        <f>BK240</f>
        <v>3154.5899999999997</v>
      </c>
      <c r="L240" s="129"/>
      <c r="M240" s="133"/>
      <c r="P240" s="134">
        <f>SUM(P241:P274)</f>
        <v>63.498935899999992</v>
      </c>
      <c r="R240" s="134">
        <f>SUM(R241:R274)</f>
        <v>1.4544772750000001</v>
      </c>
      <c r="T240" s="135">
        <f>SUM(T241:T274)</f>
        <v>0</v>
      </c>
      <c r="AR240" s="130" t="s">
        <v>152</v>
      </c>
      <c r="AT240" s="136" t="s">
        <v>74</v>
      </c>
      <c r="AU240" s="136" t="s">
        <v>80</v>
      </c>
      <c r="AY240" s="130" t="s">
        <v>145</v>
      </c>
      <c r="BK240" s="137">
        <f>SUM(BK241:BK274)</f>
        <v>3154.5899999999997</v>
      </c>
    </row>
    <row r="241" spans="2:65" s="1" customFormat="1" ht="24.2" customHeight="1">
      <c r="B241" s="140"/>
      <c r="C241" s="141" t="s">
        <v>378</v>
      </c>
      <c r="D241" s="141" t="s">
        <v>147</v>
      </c>
      <c r="E241" s="142" t="s">
        <v>379</v>
      </c>
      <c r="F241" s="143" t="s">
        <v>380</v>
      </c>
      <c r="G241" s="144" t="s">
        <v>190</v>
      </c>
      <c r="H241" s="145">
        <v>68.25</v>
      </c>
      <c r="I241" s="146">
        <v>0.31</v>
      </c>
      <c r="J241" s="146">
        <f>ROUND(I241*H241,2)</f>
        <v>21.16</v>
      </c>
      <c r="K241" s="147"/>
      <c r="L241" s="30"/>
      <c r="M241" s="148" t="s">
        <v>1</v>
      </c>
      <c r="N241" s="119" t="s">
        <v>41</v>
      </c>
      <c r="O241" s="149">
        <v>1.303E-2</v>
      </c>
      <c r="P241" s="149">
        <f>O241*H241</f>
        <v>0.88929749999999996</v>
      </c>
      <c r="Q241" s="149">
        <v>0</v>
      </c>
      <c r="R241" s="149">
        <f>Q241*H241</f>
        <v>0</v>
      </c>
      <c r="S241" s="149">
        <v>0</v>
      </c>
      <c r="T241" s="150">
        <f>S241*H241</f>
        <v>0</v>
      </c>
      <c r="AR241" s="151" t="s">
        <v>381</v>
      </c>
      <c r="AT241" s="151" t="s">
        <v>147</v>
      </c>
      <c r="AU241" s="151" t="s">
        <v>152</v>
      </c>
      <c r="AY241" s="16" t="s">
        <v>145</v>
      </c>
      <c r="BE241" s="152">
        <f>IF(N241="základná",J241,0)</f>
        <v>0</v>
      </c>
      <c r="BF241" s="152">
        <f>IF(N241="znížená",J241,0)</f>
        <v>21.16</v>
      </c>
      <c r="BG241" s="152">
        <f>IF(N241="zákl. prenesená",J241,0)</f>
        <v>0</v>
      </c>
      <c r="BH241" s="152">
        <f>IF(N241="zníž. prenesená",J241,0)</f>
        <v>0</v>
      </c>
      <c r="BI241" s="152">
        <f>IF(N241="nulová",J241,0)</f>
        <v>0</v>
      </c>
      <c r="BJ241" s="16" t="s">
        <v>152</v>
      </c>
      <c r="BK241" s="152">
        <f>ROUND(I241*H241,2)</f>
        <v>21.16</v>
      </c>
      <c r="BL241" s="16" t="s">
        <v>381</v>
      </c>
      <c r="BM241" s="151" t="s">
        <v>382</v>
      </c>
    </row>
    <row r="242" spans="2:65" s="12" customFormat="1" ht="11.25">
      <c r="B242" s="153"/>
      <c r="D242" s="154" t="s">
        <v>154</v>
      </c>
      <c r="E242" s="155" t="s">
        <v>1</v>
      </c>
      <c r="F242" s="156" t="s">
        <v>383</v>
      </c>
      <c r="H242" s="157">
        <v>68.25</v>
      </c>
      <c r="L242" s="153"/>
      <c r="M242" s="158"/>
      <c r="T242" s="159"/>
      <c r="AT242" s="155" t="s">
        <v>154</v>
      </c>
      <c r="AU242" s="155" t="s">
        <v>152</v>
      </c>
      <c r="AV242" s="12" t="s">
        <v>152</v>
      </c>
      <c r="AW242" s="12" t="s">
        <v>29</v>
      </c>
      <c r="AX242" s="12" t="s">
        <v>80</v>
      </c>
      <c r="AY242" s="155" t="s">
        <v>145</v>
      </c>
    </row>
    <row r="243" spans="2:65" s="1" customFormat="1" ht="16.5" customHeight="1">
      <c r="B243" s="140"/>
      <c r="C243" s="166" t="s">
        <v>384</v>
      </c>
      <c r="D243" s="166" t="s">
        <v>193</v>
      </c>
      <c r="E243" s="167" t="s">
        <v>385</v>
      </c>
      <c r="F243" s="168" t="s">
        <v>386</v>
      </c>
      <c r="G243" s="169" t="s">
        <v>234</v>
      </c>
      <c r="H243" s="170">
        <v>0.02</v>
      </c>
      <c r="I243" s="171">
        <v>2400.6799999999998</v>
      </c>
      <c r="J243" s="171">
        <f>ROUND(I243*H243,2)</f>
        <v>48.01</v>
      </c>
      <c r="K243" s="172"/>
      <c r="L243" s="173"/>
      <c r="M243" s="174" t="s">
        <v>1</v>
      </c>
      <c r="N243" s="175" t="s">
        <v>41</v>
      </c>
      <c r="O243" s="149">
        <v>0</v>
      </c>
      <c r="P243" s="149">
        <f>O243*H243</f>
        <v>0</v>
      </c>
      <c r="Q243" s="149">
        <v>1</v>
      </c>
      <c r="R243" s="149">
        <f>Q243*H243</f>
        <v>0.02</v>
      </c>
      <c r="S243" s="149">
        <v>0</v>
      </c>
      <c r="T243" s="150">
        <f>S243*H243</f>
        <v>0</v>
      </c>
      <c r="AR243" s="151" t="s">
        <v>387</v>
      </c>
      <c r="AT243" s="151" t="s">
        <v>193</v>
      </c>
      <c r="AU243" s="151" t="s">
        <v>152</v>
      </c>
      <c r="AY243" s="16" t="s">
        <v>145</v>
      </c>
      <c r="BE243" s="152">
        <f>IF(N243="základná",J243,0)</f>
        <v>0</v>
      </c>
      <c r="BF243" s="152">
        <f>IF(N243="znížená",J243,0)</f>
        <v>48.01</v>
      </c>
      <c r="BG243" s="152">
        <f>IF(N243="zákl. prenesená",J243,0)</f>
        <v>0</v>
      </c>
      <c r="BH243" s="152">
        <f>IF(N243="zníž. prenesená",J243,0)</f>
        <v>0</v>
      </c>
      <c r="BI243" s="152">
        <f>IF(N243="nulová",J243,0)</f>
        <v>0</v>
      </c>
      <c r="BJ243" s="16" t="s">
        <v>152</v>
      </c>
      <c r="BK243" s="152">
        <f>ROUND(I243*H243,2)</f>
        <v>48.01</v>
      </c>
      <c r="BL243" s="16" t="s">
        <v>381</v>
      </c>
      <c r="BM243" s="151" t="s">
        <v>388</v>
      </c>
    </row>
    <row r="244" spans="2:65" s="12" customFormat="1" ht="11.25">
      <c r="B244" s="153"/>
      <c r="D244" s="154" t="s">
        <v>154</v>
      </c>
      <c r="F244" s="156" t="s">
        <v>389</v>
      </c>
      <c r="H244" s="157">
        <v>0.02</v>
      </c>
      <c r="L244" s="153"/>
      <c r="M244" s="158"/>
      <c r="T244" s="159"/>
      <c r="AT244" s="155" t="s">
        <v>154</v>
      </c>
      <c r="AU244" s="155" t="s">
        <v>152</v>
      </c>
      <c r="AV244" s="12" t="s">
        <v>152</v>
      </c>
      <c r="AW244" s="12" t="s">
        <v>3</v>
      </c>
      <c r="AX244" s="12" t="s">
        <v>80</v>
      </c>
      <c r="AY244" s="155" t="s">
        <v>145</v>
      </c>
    </row>
    <row r="245" spans="2:65" s="1" customFormat="1" ht="24.2" customHeight="1">
      <c r="B245" s="140"/>
      <c r="C245" s="141" t="s">
        <v>390</v>
      </c>
      <c r="D245" s="141" t="s">
        <v>147</v>
      </c>
      <c r="E245" s="142" t="s">
        <v>391</v>
      </c>
      <c r="F245" s="143" t="s">
        <v>392</v>
      </c>
      <c r="G245" s="144" t="s">
        <v>190</v>
      </c>
      <c r="H245" s="145">
        <v>115.5</v>
      </c>
      <c r="I245" s="146">
        <v>0.39</v>
      </c>
      <c r="J245" s="146">
        <f>ROUND(I245*H245,2)</f>
        <v>45.05</v>
      </c>
      <c r="K245" s="147"/>
      <c r="L245" s="30"/>
      <c r="M245" s="148" t="s">
        <v>1</v>
      </c>
      <c r="N245" s="119" t="s">
        <v>41</v>
      </c>
      <c r="O245" s="149">
        <v>1.6029999999999999E-2</v>
      </c>
      <c r="P245" s="149">
        <f>O245*H245</f>
        <v>1.8514649999999999</v>
      </c>
      <c r="Q245" s="149">
        <v>0</v>
      </c>
      <c r="R245" s="149">
        <f>Q245*H245</f>
        <v>0</v>
      </c>
      <c r="S245" s="149">
        <v>0</v>
      </c>
      <c r="T245" s="150">
        <f>S245*H245</f>
        <v>0</v>
      </c>
      <c r="AR245" s="151" t="s">
        <v>381</v>
      </c>
      <c r="AT245" s="151" t="s">
        <v>147</v>
      </c>
      <c r="AU245" s="151" t="s">
        <v>152</v>
      </c>
      <c r="AY245" s="16" t="s">
        <v>145</v>
      </c>
      <c r="BE245" s="152">
        <f>IF(N245="základná",J245,0)</f>
        <v>0</v>
      </c>
      <c r="BF245" s="152">
        <f>IF(N245="znížená",J245,0)</f>
        <v>45.05</v>
      </c>
      <c r="BG245" s="152">
        <f>IF(N245="zákl. prenesená",J245,0)</f>
        <v>0</v>
      </c>
      <c r="BH245" s="152">
        <f>IF(N245="zníž. prenesená",J245,0)</f>
        <v>0</v>
      </c>
      <c r="BI245" s="152">
        <f>IF(N245="nulová",J245,0)</f>
        <v>0</v>
      </c>
      <c r="BJ245" s="16" t="s">
        <v>152</v>
      </c>
      <c r="BK245" s="152">
        <f>ROUND(I245*H245,2)</f>
        <v>45.05</v>
      </c>
      <c r="BL245" s="16" t="s">
        <v>381</v>
      </c>
      <c r="BM245" s="151" t="s">
        <v>393</v>
      </c>
    </row>
    <row r="246" spans="2:65" s="12" customFormat="1" ht="11.25">
      <c r="B246" s="153"/>
      <c r="D246" s="154" t="s">
        <v>154</v>
      </c>
      <c r="E246" s="155" t="s">
        <v>1</v>
      </c>
      <c r="F246" s="156" t="s">
        <v>394</v>
      </c>
      <c r="H246" s="157">
        <v>115.5</v>
      </c>
      <c r="L246" s="153"/>
      <c r="M246" s="158"/>
      <c r="T246" s="159"/>
      <c r="AT246" s="155" t="s">
        <v>154</v>
      </c>
      <c r="AU246" s="155" t="s">
        <v>152</v>
      </c>
      <c r="AV246" s="12" t="s">
        <v>152</v>
      </c>
      <c r="AW246" s="12" t="s">
        <v>29</v>
      </c>
      <c r="AX246" s="12" t="s">
        <v>80</v>
      </c>
      <c r="AY246" s="155" t="s">
        <v>145</v>
      </c>
    </row>
    <row r="247" spans="2:65" s="1" customFormat="1" ht="16.5" customHeight="1">
      <c r="B247" s="140"/>
      <c r="C247" s="166" t="s">
        <v>395</v>
      </c>
      <c r="D247" s="166" t="s">
        <v>193</v>
      </c>
      <c r="E247" s="167" t="s">
        <v>385</v>
      </c>
      <c r="F247" s="168" t="s">
        <v>386</v>
      </c>
      <c r="G247" s="169" t="s">
        <v>234</v>
      </c>
      <c r="H247" s="170">
        <v>0.04</v>
      </c>
      <c r="I247" s="171">
        <v>2400.6799999999998</v>
      </c>
      <c r="J247" s="171">
        <f>ROUND(I247*H247,2)</f>
        <v>96.03</v>
      </c>
      <c r="K247" s="172"/>
      <c r="L247" s="173"/>
      <c r="M247" s="174" t="s">
        <v>1</v>
      </c>
      <c r="N247" s="175" t="s">
        <v>41</v>
      </c>
      <c r="O247" s="149">
        <v>0</v>
      </c>
      <c r="P247" s="149">
        <f>O247*H247</f>
        <v>0</v>
      </c>
      <c r="Q247" s="149">
        <v>1</v>
      </c>
      <c r="R247" s="149">
        <f>Q247*H247</f>
        <v>0.04</v>
      </c>
      <c r="S247" s="149">
        <v>0</v>
      </c>
      <c r="T247" s="150">
        <f>S247*H247</f>
        <v>0</v>
      </c>
      <c r="AR247" s="151" t="s">
        <v>387</v>
      </c>
      <c r="AT247" s="151" t="s">
        <v>193</v>
      </c>
      <c r="AU247" s="151" t="s">
        <v>152</v>
      </c>
      <c r="AY247" s="16" t="s">
        <v>145</v>
      </c>
      <c r="BE247" s="152">
        <f>IF(N247="základná",J247,0)</f>
        <v>0</v>
      </c>
      <c r="BF247" s="152">
        <f>IF(N247="znížená",J247,0)</f>
        <v>96.03</v>
      </c>
      <c r="BG247" s="152">
        <f>IF(N247="zákl. prenesená",J247,0)</f>
        <v>0</v>
      </c>
      <c r="BH247" s="152">
        <f>IF(N247="zníž. prenesená",J247,0)</f>
        <v>0</v>
      </c>
      <c r="BI247" s="152">
        <f>IF(N247="nulová",J247,0)</f>
        <v>0</v>
      </c>
      <c r="BJ247" s="16" t="s">
        <v>152</v>
      </c>
      <c r="BK247" s="152">
        <f>ROUND(I247*H247,2)</f>
        <v>96.03</v>
      </c>
      <c r="BL247" s="16" t="s">
        <v>381</v>
      </c>
      <c r="BM247" s="151" t="s">
        <v>396</v>
      </c>
    </row>
    <row r="248" spans="2:65" s="12" customFormat="1" ht="11.25">
      <c r="B248" s="153"/>
      <c r="D248" s="154" t="s">
        <v>154</v>
      </c>
      <c r="F248" s="156" t="s">
        <v>397</v>
      </c>
      <c r="H248" s="157">
        <v>0.04</v>
      </c>
      <c r="L248" s="153"/>
      <c r="M248" s="158"/>
      <c r="T248" s="159"/>
      <c r="AT248" s="155" t="s">
        <v>154</v>
      </c>
      <c r="AU248" s="155" t="s">
        <v>152</v>
      </c>
      <c r="AV248" s="12" t="s">
        <v>152</v>
      </c>
      <c r="AW248" s="12" t="s">
        <v>3</v>
      </c>
      <c r="AX248" s="12" t="s">
        <v>80</v>
      </c>
      <c r="AY248" s="155" t="s">
        <v>145</v>
      </c>
    </row>
    <row r="249" spans="2:65" s="1" customFormat="1" ht="24.2" customHeight="1">
      <c r="B249" s="140"/>
      <c r="C249" s="141" t="s">
        <v>398</v>
      </c>
      <c r="D249" s="141" t="s">
        <v>147</v>
      </c>
      <c r="E249" s="142" t="s">
        <v>399</v>
      </c>
      <c r="F249" s="143" t="s">
        <v>400</v>
      </c>
      <c r="G249" s="144" t="s">
        <v>190</v>
      </c>
      <c r="H249" s="145">
        <v>108.9</v>
      </c>
      <c r="I249" s="146">
        <v>4.53</v>
      </c>
      <c r="J249" s="146">
        <f>ROUND(I249*H249,2)</f>
        <v>493.32</v>
      </c>
      <c r="K249" s="147"/>
      <c r="L249" s="30"/>
      <c r="M249" s="148" t="s">
        <v>1</v>
      </c>
      <c r="N249" s="119" t="s">
        <v>41</v>
      </c>
      <c r="O249" s="149">
        <v>0.16594999999999999</v>
      </c>
      <c r="P249" s="149">
        <f>O249*H249</f>
        <v>18.071954999999999</v>
      </c>
      <c r="Q249" s="149">
        <v>7.5000000000000002E-4</v>
      </c>
      <c r="R249" s="149">
        <f>Q249*H249</f>
        <v>8.1675000000000011E-2</v>
      </c>
      <c r="S249" s="149">
        <v>0</v>
      </c>
      <c r="T249" s="150">
        <f>S249*H249</f>
        <v>0</v>
      </c>
      <c r="AR249" s="151" t="s">
        <v>381</v>
      </c>
      <c r="AT249" s="151" t="s">
        <v>147</v>
      </c>
      <c r="AU249" s="151" t="s">
        <v>152</v>
      </c>
      <c r="AY249" s="16" t="s">
        <v>145</v>
      </c>
      <c r="BE249" s="152">
        <f>IF(N249="základná",J249,0)</f>
        <v>0</v>
      </c>
      <c r="BF249" s="152">
        <f>IF(N249="znížená",J249,0)</f>
        <v>493.32</v>
      </c>
      <c r="BG249" s="152">
        <f>IF(N249="zákl. prenesená",J249,0)</f>
        <v>0</v>
      </c>
      <c r="BH249" s="152">
        <f>IF(N249="zníž. prenesená",J249,0)</f>
        <v>0</v>
      </c>
      <c r="BI249" s="152">
        <f>IF(N249="nulová",J249,0)</f>
        <v>0</v>
      </c>
      <c r="BJ249" s="16" t="s">
        <v>152</v>
      </c>
      <c r="BK249" s="152">
        <f>ROUND(I249*H249,2)</f>
        <v>493.32</v>
      </c>
      <c r="BL249" s="16" t="s">
        <v>381</v>
      </c>
      <c r="BM249" s="151" t="s">
        <v>401</v>
      </c>
    </row>
    <row r="250" spans="2:65" s="12" customFormat="1" ht="11.25">
      <c r="B250" s="153"/>
      <c r="D250" s="154" t="s">
        <v>154</v>
      </c>
      <c r="E250" s="155" t="s">
        <v>1</v>
      </c>
      <c r="F250" s="156" t="s">
        <v>402</v>
      </c>
      <c r="H250" s="157">
        <v>108.9</v>
      </c>
      <c r="L250" s="153"/>
      <c r="M250" s="158"/>
      <c r="T250" s="159"/>
      <c r="AT250" s="155" t="s">
        <v>154</v>
      </c>
      <c r="AU250" s="155" t="s">
        <v>152</v>
      </c>
      <c r="AV250" s="12" t="s">
        <v>152</v>
      </c>
      <c r="AW250" s="12" t="s">
        <v>29</v>
      </c>
      <c r="AX250" s="12" t="s">
        <v>80</v>
      </c>
      <c r="AY250" s="155" t="s">
        <v>145</v>
      </c>
    </row>
    <row r="251" spans="2:65" s="1" customFormat="1" ht="37.9" customHeight="1">
      <c r="B251" s="140"/>
      <c r="C251" s="166" t="s">
        <v>403</v>
      </c>
      <c r="D251" s="166" t="s">
        <v>193</v>
      </c>
      <c r="E251" s="167" t="s">
        <v>404</v>
      </c>
      <c r="F251" s="168" t="s">
        <v>405</v>
      </c>
      <c r="G251" s="169" t="s">
        <v>190</v>
      </c>
      <c r="H251" s="170">
        <v>125.235</v>
      </c>
      <c r="I251" s="171">
        <v>1.8</v>
      </c>
      <c r="J251" s="171">
        <f>ROUND(I251*H251,2)</f>
        <v>225.42</v>
      </c>
      <c r="K251" s="172"/>
      <c r="L251" s="173"/>
      <c r="M251" s="174" t="s">
        <v>1</v>
      </c>
      <c r="N251" s="175" t="s">
        <v>41</v>
      </c>
      <c r="O251" s="149">
        <v>0</v>
      </c>
      <c r="P251" s="149">
        <f>O251*H251</f>
        <v>0</v>
      </c>
      <c r="Q251" s="149">
        <v>2E-3</v>
      </c>
      <c r="R251" s="149">
        <f>Q251*H251</f>
        <v>0.25047000000000003</v>
      </c>
      <c r="S251" s="149">
        <v>0</v>
      </c>
      <c r="T251" s="150">
        <f>S251*H251</f>
        <v>0</v>
      </c>
      <c r="AR251" s="151" t="s">
        <v>387</v>
      </c>
      <c r="AT251" s="151" t="s">
        <v>193</v>
      </c>
      <c r="AU251" s="151" t="s">
        <v>152</v>
      </c>
      <c r="AY251" s="16" t="s">
        <v>145</v>
      </c>
      <c r="BE251" s="152">
        <f>IF(N251="základná",J251,0)</f>
        <v>0</v>
      </c>
      <c r="BF251" s="152">
        <f>IF(N251="znížená",J251,0)</f>
        <v>225.42</v>
      </c>
      <c r="BG251" s="152">
        <f>IF(N251="zákl. prenesená",J251,0)</f>
        <v>0</v>
      </c>
      <c r="BH251" s="152">
        <f>IF(N251="zníž. prenesená",J251,0)</f>
        <v>0</v>
      </c>
      <c r="BI251" s="152">
        <f>IF(N251="nulová",J251,0)</f>
        <v>0</v>
      </c>
      <c r="BJ251" s="16" t="s">
        <v>152</v>
      </c>
      <c r="BK251" s="152">
        <f>ROUND(I251*H251,2)</f>
        <v>225.42</v>
      </c>
      <c r="BL251" s="16" t="s">
        <v>381</v>
      </c>
      <c r="BM251" s="151" t="s">
        <v>406</v>
      </c>
    </row>
    <row r="252" spans="2:65" s="12" customFormat="1" ht="11.25">
      <c r="B252" s="153"/>
      <c r="D252" s="154" t="s">
        <v>154</v>
      </c>
      <c r="F252" s="156" t="s">
        <v>407</v>
      </c>
      <c r="H252" s="157">
        <v>125.235</v>
      </c>
      <c r="L252" s="153"/>
      <c r="M252" s="158"/>
      <c r="T252" s="159"/>
      <c r="AT252" s="155" t="s">
        <v>154</v>
      </c>
      <c r="AU252" s="155" t="s">
        <v>152</v>
      </c>
      <c r="AV252" s="12" t="s">
        <v>152</v>
      </c>
      <c r="AW252" s="12" t="s">
        <v>3</v>
      </c>
      <c r="AX252" s="12" t="s">
        <v>80</v>
      </c>
      <c r="AY252" s="155" t="s">
        <v>145</v>
      </c>
    </row>
    <row r="253" spans="2:65" s="1" customFormat="1" ht="24.2" customHeight="1">
      <c r="B253" s="140"/>
      <c r="C253" s="141" t="s">
        <v>408</v>
      </c>
      <c r="D253" s="141" t="s">
        <v>147</v>
      </c>
      <c r="E253" s="142" t="s">
        <v>409</v>
      </c>
      <c r="F253" s="143" t="s">
        <v>410</v>
      </c>
      <c r="G253" s="144" t="s">
        <v>190</v>
      </c>
      <c r="H253" s="145">
        <v>68.25</v>
      </c>
      <c r="I253" s="146">
        <v>5.76</v>
      </c>
      <c r="J253" s="146">
        <f>ROUND(I253*H253,2)</f>
        <v>393.12</v>
      </c>
      <c r="K253" s="147"/>
      <c r="L253" s="30"/>
      <c r="M253" s="148" t="s">
        <v>1</v>
      </c>
      <c r="N253" s="119" t="s">
        <v>41</v>
      </c>
      <c r="O253" s="149">
        <v>0.21099999999999999</v>
      </c>
      <c r="P253" s="149">
        <f>O253*H253</f>
        <v>14.40075</v>
      </c>
      <c r="Q253" s="149">
        <v>5.4226000000000003E-4</v>
      </c>
      <c r="R253" s="149">
        <f>Q253*H253</f>
        <v>3.7009245000000003E-2</v>
      </c>
      <c r="S253" s="149">
        <v>0</v>
      </c>
      <c r="T253" s="150">
        <f>S253*H253</f>
        <v>0</v>
      </c>
      <c r="AR253" s="151" t="s">
        <v>381</v>
      </c>
      <c r="AT253" s="151" t="s">
        <v>147</v>
      </c>
      <c r="AU253" s="151" t="s">
        <v>152</v>
      </c>
      <c r="AY253" s="16" t="s">
        <v>145</v>
      </c>
      <c r="BE253" s="152">
        <f>IF(N253="základná",J253,0)</f>
        <v>0</v>
      </c>
      <c r="BF253" s="152">
        <f>IF(N253="znížená",J253,0)</f>
        <v>393.12</v>
      </c>
      <c r="BG253" s="152">
        <f>IF(N253="zákl. prenesená",J253,0)</f>
        <v>0</v>
      </c>
      <c r="BH253" s="152">
        <f>IF(N253="zníž. prenesená",J253,0)</f>
        <v>0</v>
      </c>
      <c r="BI253" s="152">
        <f>IF(N253="nulová",J253,0)</f>
        <v>0</v>
      </c>
      <c r="BJ253" s="16" t="s">
        <v>152</v>
      </c>
      <c r="BK253" s="152">
        <f>ROUND(I253*H253,2)</f>
        <v>393.12</v>
      </c>
      <c r="BL253" s="16" t="s">
        <v>381</v>
      </c>
      <c r="BM253" s="151" t="s">
        <v>411</v>
      </c>
    </row>
    <row r="254" spans="2:65" s="12" customFormat="1" ht="11.25">
      <c r="B254" s="153"/>
      <c r="D254" s="154" t="s">
        <v>154</v>
      </c>
      <c r="E254" s="155" t="s">
        <v>1</v>
      </c>
      <c r="F254" s="156" t="s">
        <v>412</v>
      </c>
      <c r="H254" s="157">
        <v>68.25</v>
      </c>
      <c r="L254" s="153"/>
      <c r="M254" s="158"/>
      <c r="T254" s="159"/>
      <c r="AT254" s="155" t="s">
        <v>154</v>
      </c>
      <c r="AU254" s="155" t="s">
        <v>152</v>
      </c>
      <c r="AV254" s="12" t="s">
        <v>152</v>
      </c>
      <c r="AW254" s="12" t="s">
        <v>29</v>
      </c>
      <c r="AX254" s="12" t="s">
        <v>80</v>
      </c>
      <c r="AY254" s="155" t="s">
        <v>145</v>
      </c>
    </row>
    <row r="255" spans="2:65" s="1" customFormat="1" ht="24.2" customHeight="1">
      <c r="B255" s="140"/>
      <c r="C255" s="166" t="s">
        <v>413</v>
      </c>
      <c r="D255" s="166" t="s">
        <v>193</v>
      </c>
      <c r="E255" s="167" t="s">
        <v>414</v>
      </c>
      <c r="F255" s="168" t="s">
        <v>415</v>
      </c>
      <c r="G255" s="169" t="s">
        <v>190</v>
      </c>
      <c r="H255" s="170">
        <v>78.488</v>
      </c>
      <c r="I255" s="171">
        <v>3.86</v>
      </c>
      <c r="J255" s="171">
        <f>ROUND(I255*H255,2)</f>
        <v>302.95999999999998</v>
      </c>
      <c r="K255" s="172"/>
      <c r="L255" s="173"/>
      <c r="M255" s="174" t="s">
        <v>1</v>
      </c>
      <c r="N255" s="175" t="s">
        <v>41</v>
      </c>
      <c r="O255" s="149">
        <v>0</v>
      </c>
      <c r="P255" s="149">
        <f>O255*H255</f>
        <v>0</v>
      </c>
      <c r="Q255" s="149">
        <v>4.2500000000000003E-3</v>
      </c>
      <c r="R255" s="149">
        <f>Q255*H255</f>
        <v>0.33357400000000004</v>
      </c>
      <c r="S255" s="149">
        <v>0</v>
      </c>
      <c r="T255" s="150">
        <f>S255*H255</f>
        <v>0</v>
      </c>
      <c r="AR255" s="151" t="s">
        <v>387</v>
      </c>
      <c r="AT255" s="151" t="s">
        <v>193</v>
      </c>
      <c r="AU255" s="151" t="s">
        <v>152</v>
      </c>
      <c r="AY255" s="16" t="s">
        <v>145</v>
      </c>
      <c r="BE255" s="152">
        <f>IF(N255="základná",J255,0)</f>
        <v>0</v>
      </c>
      <c r="BF255" s="152">
        <f>IF(N255="znížená",J255,0)</f>
        <v>302.95999999999998</v>
      </c>
      <c r="BG255" s="152">
        <f>IF(N255="zákl. prenesená",J255,0)</f>
        <v>0</v>
      </c>
      <c r="BH255" s="152">
        <f>IF(N255="zníž. prenesená",J255,0)</f>
        <v>0</v>
      </c>
      <c r="BI255" s="152">
        <f>IF(N255="nulová",J255,0)</f>
        <v>0</v>
      </c>
      <c r="BJ255" s="16" t="s">
        <v>152</v>
      </c>
      <c r="BK255" s="152">
        <f>ROUND(I255*H255,2)</f>
        <v>302.95999999999998</v>
      </c>
      <c r="BL255" s="16" t="s">
        <v>381</v>
      </c>
      <c r="BM255" s="151" t="s">
        <v>416</v>
      </c>
    </row>
    <row r="256" spans="2:65" s="12" customFormat="1" ht="11.25">
      <c r="B256" s="153"/>
      <c r="D256" s="154" t="s">
        <v>154</v>
      </c>
      <c r="F256" s="156" t="s">
        <v>417</v>
      </c>
      <c r="H256" s="157">
        <v>78.488</v>
      </c>
      <c r="L256" s="153"/>
      <c r="M256" s="158"/>
      <c r="T256" s="159"/>
      <c r="AT256" s="155" t="s">
        <v>154</v>
      </c>
      <c r="AU256" s="155" t="s">
        <v>152</v>
      </c>
      <c r="AV256" s="12" t="s">
        <v>152</v>
      </c>
      <c r="AW256" s="12" t="s">
        <v>3</v>
      </c>
      <c r="AX256" s="12" t="s">
        <v>80</v>
      </c>
      <c r="AY256" s="155" t="s">
        <v>145</v>
      </c>
    </row>
    <row r="257" spans="2:65" s="1" customFormat="1" ht="24.2" customHeight="1">
      <c r="B257" s="140"/>
      <c r="C257" s="141" t="s">
        <v>387</v>
      </c>
      <c r="D257" s="141" t="s">
        <v>147</v>
      </c>
      <c r="E257" s="142" t="s">
        <v>418</v>
      </c>
      <c r="F257" s="143" t="s">
        <v>419</v>
      </c>
      <c r="G257" s="144" t="s">
        <v>190</v>
      </c>
      <c r="H257" s="145">
        <v>115.5</v>
      </c>
      <c r="I257" s="146">
        <v>6.24</v>
      </c>
      <c r="J257" s="146">
        <f>ROUND(I257*H257,2)</f>
        <v>720.72</v>
      </c>
      <c r="K257" s="147"/>
      <c r="L257" s="30"/>
      <c r="M257" s="148" t="s">
        <v>1</v>
      </c>
      <c r="N257" s="119" t="s">
        <v>41</v>
      </c>
      <c r="O257" s="149">
        <v>0.23102</v>
      </c>
      <c r="P257" s="149">
        <f>O257*H257</f>
        <v>26.68281</v>
      </c>
      <c r="Q257" s="149">
        <v>5.4226000000000003E-4</v>
      </c>
      <c r="R257" s="149">
        <f>Q257*H257</f>
        <v>6.2631030000000004E-2</v>
      </c>
      <c r="S257" s="149">
        <v>0</v>
      </c>
      <c r="T257" s="150">
        <f>S257*H257</f>
        <v>0</v>
      </c>
      <c r="AR257" s="151" t="s">
        <v>381</v>
      </c>
      <c r="AT257" s="151" t="s">
        <v>147</v>
      </c>
      <c r="AU257" s="151" t="s">
        <v>152</v>
      </c>
      <c r="AY257" s="16" t="s">
        <v>145</v>
      </c>
      <c r="BE257" s="152">
        <f>IF(N257="základná",J257,0)</f>
        <v>0</v>
      </c>
      <c r="BF257" s="152">
        <f>IF(N257="znížená",J257,0)</f>
        <v>720.72</v>
      </c>
      <c r="BG257" s="152">
        <f>IF(N257="zákl. prenesená",J257,0)</f>
        <v>0</v>
      </c>
      <c r="BH257" s="152">
        <f>IF(N257="zníž. prenesená",J257,0)</f>
        <v>0</v>
      </c>
      <c r="BI257" s="152">
        <f>IF(N257="nulová",J257,0)</f>
        <v>0</v>
      </c>
      <c r="BJ257" s="16" t="s">
        <v>152</v>
      </c>
      <c r="BK257" s="152">
        <f>ROUND(I257*H257,2)</f>
        <v>720.72</v>
      </c>
      <c r="BL257" s="16" t="s">
        <v>381</v>
      </c>
      <c r="BM257" s="151" t="s">
        <v>420</v>
      </c>
    </row>
    <row r="258" spans="2:65" s="12" customFormat="1" ht="11.25">
      <c r="B258" s="153"/>
      <c r="D258" s="154" t="s">
        <v>154</v>
      </c>
      <c r="E258" s="155" t="s">
        <v>1</v>
      </c>
      <c r="F258" s="156" t="s">
        <v>421</v>
      </c>
      <c r="H258" s="157">
        <v>115.5</v>
      </c>
      <c r="L258" s="153"/>
      <c r="M258" s="158"/>
      <c r="T258" s="159"/>
      <c r="AT258" s="155" t="s">
        <v>154</v>
      </c>
      <c r="AU258" s="155" t="s">
        <v>152</v>
      </c>
      <c r="AV258" s="12" t="s">
        <v>152</v>
      </c>
      <c r="AW258" s="12" t="s">
        <v>29</v>
      </c>
      <c r="AX258" s="12" t="s">
        <v>80</v>
      </c>
      <c r="AY258" s="155" t="s">
        <v>145</v>
      </c>
    </row>
    <row r="259" spans="2:65" s="1" customFormat="1" ht="24.2" customHeight="1">
      <c r="B259" s="140"/>
      <c r="C259" s="166" t="s">
        <v>422</v>
      </c>
      <c r="D259" s="166" t="s">
        <v>193</v>
      </c>
      <c r="E259" s="167" t="s">
        <v>414</v>
      </c>
      <c r="F259" s="168" t="s">
        <v>415</v>
      </c>
      <c r="G259" s="169" t="s">
        <v>190</v>
      </c>
      <c r="H259" s="170">
        <v>138.6</v>
      </c>
      <c r="I259" s="171">
        <v>3.86</v>
      </c>
      <c r="J259" s="171">
        <f>ROUND(I259*H259,2)</f>
        <v>535</v>
      </c>
      <c r="K259" s="172"/>
      <c r="L259" s="173"/>
      <c r="M259" s="174" t="s">
        <v>1</v>
      </c>
      <c r="N259" s="175" t="s">
        <v>41</v>
      </c>
      <c r="O259" s="149">
        <v>0</v>
      </c>
      <c r="P259" s="149">
        <f>O259*H259</f>
        <v>0</v>
      </c>
      <c r="Q259" s="149">
        <v>4.2500000000000003E-3</v>
      </c>
      <c r="R259" s="149">
        <f>Q259*H259</f>
        <v>0.58905000000000007</v>
      </c>
      <c r="S259" s="149">
        <v>0</v>
      </c>
      <c r="T259" s="150">
        <f>S259*H259</f>
        <v>0</v>
      </c>
      <c r="AR259" s="151" t="s">
        <v>387</v>
      </c>
      <c r="AT259" s="151" t="s">
        <v>193</v>
      </c>
      <c r="AU259" s="151" t="s">
        <v>152</v>
      </c>
      <c r="AY259" s="16" t="s">
        <v>145</v>
      </c>
      <c r="BE259" s="152">
        <f>IF(N259="základná",J259,0)</f>
        <v>0</v>
      </c>
      <c r="BF259" s="152">
        <f>IF(N259="znížená",J259,0)</f>
        <v>535</v>
      </c>
      <c r="BG259" s="152">
        <f>IF(N259="zákl. prenesená",J259,0)</f>
        <v>0</v>
      </c>
      <c r="BH259" s="152">
        <f>IF(N259="zníž. prenesená",J259,0)</f>
        <v>0</v>
      </c>
      <c r="BI259" s="152">
        <f>IF(N259="nulová",J259,0)</f>
        <v>0</v>
      </c>
      <c r="BJ259" s="16" t="s">
        <v>152</v>
      </c>
      <c r="BK259" s="152">
        <f>ROUND(I259*H259,2)</f>
        <v>535</v>
      </c>
      <c r="BL259" s="16" t="s">
        <v>381</v>
      </c>
      <c r="BM259" s="151" t="s">
        <v>423</v>
      </c>
    </row>
    <row r="260" spans="2:65" s="12" customFormat="1" ht="11.25">
      <c r="B260" s="153"/>
      <c r="D260" s="154" t="s">
        <v>154</v>
      </c>
      <c r="F260" s="156" t="s">
        <v>424</v>
      </c>
      <c r="H260" s="157">
        <v>138.6</v>
      </c>
      <c r="L260" s="153"/>
      <c r="M260" s="158"/>
      <c r="T260" s="159"/>
      <c r="AT260" s="155" t="s">
        <v>154</v>
      </c>
      <c r="AU260" s="155" t="s">
        <v>152</v>
      </c>
      <c r="AV260" s="12" t="s">
        <v>152</v>
      </c>
      <c r="AW260" s="12" t="s">
        <v>3</v>
      </c>
      <c r="AX260" s="12" t="s">
        <v>80</v>
      </c>
      <c r="AY260" s="155" t="s">
        <v>145</v>
      </c>
    </row>
    <row r="261" spans="2:65" s="1" customFormat="1" ht="33" customHeight="1">
      <c r="B261" s="140"/>
      <c r="C261" s="141" t="s">
        <v>425</v>
      </c>
      <c r="D261" s="141" t="s">
        <v>147</v>
      </c>
      <c r="E261" s="142" t="s">
        <v>426</v>
      </c>
      <c r="F261" s="143" t="s">
        <v>427</v>
      </c>
      <c r="G261" s="144" t="s">
        <v>190</v>
      </c>
      <c r="H261" s="145">
        <v>6.72</v>
      </c>
      <c r="I261" s="146">
        <v>1.2</v>
      </c>
      <c r="J261" s="146">
        <f>ROUND(I261*H261,2)</f>
        <v>8.06</v>
      </c>
      <c r="K261" s="147"/>
      <c r="L261" s="30"/>
      <c r="M261" s="148" t="s">
        <v>1</v>
      </c>
      <c r="N261" s="119" t="s">
        <v>41</v>
      </c>
      <c r="O261" s="149">
        <v>5.0130000000000001E-2</v>
      </c>
      <c r="P261" s="149">
        <f>O261*H261</f>
        <v>0.3368736</v>
      </c>
      <c r="Q261" s="149">
        <v>0</v>
      </c>
      <c r="R261" s="149">
        <f>Q261*H261</f>
        <v>0</v>
      </c>
      <c r="S261" s="149">
        <v>0</v>
      </c>
      <c r="T261" s="150">
        <f>S261*H261</f>
        <v>0</v>
      </c>
      <c r="AR261" s="151" t="s">
        <v>381</v>
      </c>
      <c r="AT261" s="151" t="s">
        <v>147</v>
      </c>
      <c r="AU261" s="151" t="s">
        <v>152</v>
      </c>
      <c r="AY261" s="16" t="s">
        <v>145</v>
      </c>
      <c r="BE261" s="152">
        <f>IF(N261="základná",J261,0)</f>
        <v>0</v>
      </c>
      <c r="BF261" s="152">
        <f>IF(N261="znížená",J261,0)</f>
        <v>8.06</v>
      </c>
      <c r="BG261" s="152">
        <f>IF(N261="zákl. prenesená",J261,0)</f>
        <v>0</v>
      </c>
      <c r="BH261" s="152">
        <f>IF(N261="zníž. prenesená",J261,0)</f>
        <v>0</v>
      </c>
      <c r="BI261" s="152">
        <f>IF(N261="nulová",J261,0)</f>
        <v>0</v>
      </c>
      <c r="BJ261" s="16" t="s">
        <v>152</v>
      </c>
      <c r="BK261" s="152">
        <f>ROUND(I261*H261,2)</f>
        <v>8.06</v>
      </c>
      <c r="BL261" s="16" t="s">
        <v>381</v>
      </c>
      <c r="BM261" s="151" t="s">
        <v>428</v>
      </c>
    </row>
    <row r="262" spans="2:65" s="12" customFormat="1" ht="11.25">
      <c r="B262" s="153"/>
      <c r="D262" s="154" t="s">
        <v>154</v>
      </c>
      <c r="E262" s="155" t="s">
        <v>1</v>
      </c>
      <c r="F262" s="156" t="s">
        <v>429</v>
      </c>
      <c r="H262" s="157">
        <v>2.2000000000000002</v>
      </c>
      <c r="L262" s="153"/>
      <c r="M262" s="158"/>
      <c r="T262" s="159"/>
      <c r="AT262" s="155" t="s">
        <v>154</v>
      </c>
      <c r="AU262" s="155" t="s">
        <v>152</v>
      </c>
      <c r="AV262" s="12" t="s">
        <v>152</v>
      </c>
      <c r="AW262" s="12" t="s">
        <v>29</v>
      </c>
      <c r="AX262" s="12" t="s">
        <v>75</v>
      </c>
      <c r="AY262" s="155" t="s">
        <v>145</v>
      </c>
    </row>
    <row r="263" spans="2:65" s="12" customFormat="1" ht="11.25">
      <c r="B263" s="153"/>
      <c r="D263" s="154" t="s">
        <v>154</v>
      </c>
      <c r="E263" s="155" t="s">
        <v>1</v>
      </c>
      <c r="F263" s="156" t="s">
        <v>430</v>
      </c>
      <c r="H263" s="157">
        <v>2.2599999999999998</v>
      </c>
      <c r="L263" s="153"/>
      <c r="M263" s="158"/>
      <c r="T263" s="159"/>
      <c r="AT263" s="155" t="s">
        <v>154</v>
      </c>
      <c r="AU263" s="155" t="s">
        <v>152</v>
      </c>
      <c r="AV263" s="12" t="s">
        <v>152</v>
      </c>
      <c r="AW263" s="12" t="s">
        <v>29</v>
      </c>
      <c r="AX263" s="12" t="s">
        <v>75</v>
      </c>
      <c r="AY263" s="155" t="s">
        <v>145</v>
      </c>
    </row>
    <row r="264" spans="2:65" s="12" customFormat="1" ht="11.25">
      <c r="B264" s="153"/>
      <c r="D264" s="154" t="s">
        <v>154</v>
      </c>
      <c r="E264" s="155" t="s">
        <v>1</v>
      </c>
      <c r="F264" s="156" t="s">
        <v>431</v>
      </c>
      <c r="H264" s="157">
        <v>2.2599999999999998</v>
      </c>
      <c r="L264" s="153"/>
      <c r="M264" s="158"/>
      <c r="T264" s="159"/>
      <c r="AT264" s="155" t="s">
        <v>154</v>
      </c>
      <c r="AU264" s="155" t="s">
        <v>152</v>
      </c>
      <c r="AV264" s="12" t="s">
        <v>152</v>
      </c>
      <c r="AW264" s="12" t="s">
        <v>29</v>
      </c>
      <c r="AX264" s="12" t="s">
        <v>75</v>
      </c>
      <c r="AY264" s="155" t="s">
        <v>145</v>
      </c>
    </row>
    <row r="265" spans="2:65" s="13" customFormat="1" ht="11.25">
      <c r="B265" s="160"/>
      <c r="D265" s="154" t="s">
        <v>154</v>
      </c>
      <c r="E265" s="161" t="s">
        <v>1</v>
      </c>
      <c r="F265" s="162" t="s">
        <v>172</v>
      </c>
      <c r="H265" s="163">
        <v>6.72</v>
      </c>
      <c r="L265" s="160"/>
      <c r="M265" s="164"/>
      <c r="T265" s="165"/>
      <c r="AT265" s="161" t="s">
        <v>154</v>
      </c>
      <c r="AU265" s="161" t="s">
        <v>152</v>
      </c>
      <c r="AV265" s="13" t="s">
        <v>151</v>
      </c>
      <c r="AW265" s="13" t="s">
        <v>29</v>
      </c>
      <c r="AX265" s="13" t="s">
        <v>80</v>
      </c>
      <c r="AY265" s="161" t="s">
        <v>145</v>
      </c>
    </row>
    <row r="266" spans="2:65" s="1" customFormat="1" ht="24.2" customHeight="1">
      <c r="B266" s="140"/>
      <c r="C266" s="166" t="s">
        <v>432</v>
      </c>
      <c r="D266" s="166" t="s">
        <v>193</v>
      </c>
      <c r="E266" s="167" t="s">
        <v>433</v>
      </c>
      <c r="F266" s="168" t="s">
        <v>434</v>
      </c>
      <c r="G266" s="169" t="s">
        <v>435</v>
      </c>
      <c r="H266" s="170">
        <v>9.0719999999999992</v>
      </c>
      <c r="I266" s="171">
        <v>5.87</v>
      </c>
      <c r="J266" s="171">
        <f>ROUND(I266*H266,2)</f>
        <v>53.25</v>
      </c>
      <c r="K266" s="172"/>
      <c r="L266" s="173"/>
      <c r="M266" s="174" t="s">
        <v>1</v>
      </c>
      <c r="N266" s="175" t="s">
        <v>41</v>
      </c>
      <c r="O266" s="149">
        <v>0</v>
      </c>
      <c r="P266" s="149">
        <f>O266*H266</f>
        <v>0</v>
      </c>
      <c r="Q266" s="149">
        <v>1E-3</v>
      </c>
      <c r="R266" s="149">
        <f>Q266*H266</f>
        <v>9.0720000000000002E-3</v>
      </c>
      <c r="S266" s="149">
        <v>0</v>
      </c>
      <c r="T266" s="150">
        <f>S266*H266</f>
        <v>0</v>
      </c>
      <c r="AR266" s="151" t="s">
        <v>387</v>
      </c>
      <c r="AT266" s="151" t="s">
        <v>193</v>
      </c>
      <c r="AU266" s="151" t="s">
        <v>152</v>
      </c>
      <c r="AY266" s="16" t="s">
        <v>145</v>
      </c>
      <c r="BE266" s="152">
        <f>IF(N266="základná",J266,0)</f>
        <v>0</v>
      </c>
      <c r="BF266" s="152">
        <f>IF(N266="znížená",J266,0)</f>
        <v>53.25</v>
      </c>
      <c r="BG266" s="152">
        <f>IF(N266="zákl. prenesená",J266,0)</f>
        <v>0</v>
      </c>
      <c r="BH266" s="152">
        <f>IF(N266="zníž. prenesená",J266,0)</f>
        <v>0</v>
      </c>
      <c r="BI266" s="152">
        <f>IF(N266="nulová",J266,0)</f>
        <v>0</v>
      </c>
      <c r="BJ266" s="16" t="s">
        <v>152</v>
      </c>
      <c r="BK266" s="152">
        <f>ROUND(I266*H266,2)</f>
        <v>53.25</v>
      </c>
      <c r="BL266" s="16" t="s">
        <v>381</v>
      </c>
      <c r="BM266" s="151" t="s">
        <v>436</v>
      </c>
    </row>
    <row r="267" spans="2:65" s="12" customFormat="1" ht="11.25">
      <c r="B267" s="153"/>
      <c r="D267" s="154" t="s">
        <v>154</v>
      </c>
      <c r="F267" s="156" t="s">
        <v>437</v>
      </c>
      <c r="H267" s="157">
        <v>9.0719999999999992</v>
      </c>
      <c r="L267" s="153"/>
      <c r="M267" s="158"/>
      <c r="T267" s="159"/>
      <c r="AT267" s="155" t="s">
        <v>154</v>
      </c>
      <c r="AU267" s="155" t="s">
        <v>152</v>
      </c>
      <c r="AV267" s="12" t="s">
        <v>152</v>
      </c>
      <c r="AW267" s="12" t="s">
        <v>3</v>
      </c>
      <c r="AX267" s="12" t="s">
        <v>80</v>
      </c>
      <c r="AY267" s="155" t="s">
        <v>145</v>
      </c>
    </row>
    <row r="268" spans="2:65" s="1" customFormat="1" ht="24.2" customHeight="1">
      <c r="B268" s="140"/>
      <c r="C268" s="141" t="s">
        <v>438</v>
      </c>
      <c r="D268" s="141" t="s">
        <v>147</v>
      </c>
      <c r="E268" s="142" t="s">
        <v>439</v>
      </c>
      <c r="F268" s="143" t="s">
        <v>440</v>
      </c>
      <c r="G268" s="144" t="s">
        <v>190</v>
      </c>
      <c r="H268" s="145">
        <v>22.96</v>
      </c>
      <c r="I268" s="146">
        <v>1.33</v>
      </c>
      <c r="J268" s="146">
        <f>ROUND(I268*H268,2)</f>
        <v>30.54</v>
      </c>
      <c r="K268" s="147"/>
      <c r="L268" s="30"/>
      <c r="M268" s="148" t="s">
        <v>1</v>
      </c>
      <c r="N268" s="119" t="s">
        <v>41</v>
      </c>
      <c r="O268" s="149">
        <v>5.5129999999999998E-2</v>
      </c>
      <c r="P268" s="149">
        <f>O268*H268</f>
        <v>1.2657848</v>
      </c>
      <c r="Q268" s="149">
        <v>0</v>
      </c>
      <c r="R268" s="149">
        <f>Q268*H268</f>
        <v>0</v>
      </c>
      <c r="S268" s="149">
        <v>0</v>
      </c>
      <c r="T268" s="150">
        <f>S268*H268</f>
        <v>0</v>
      </c>
      <c r="AR268" s="151" t="s">
        <v>381</v>
      </c>
      <c r="AT268" s="151" t="s">
        <v>147</v>
      </c>
      <c r="AU268" s="151" t="s">
        <v>152</v>
      </c>
      <c r="AY268" s="16" t="s">
        <v>145</v>
      </c>
      <c r="BE268" s="152">
        <f>IF(N268="základná",J268,0)</f>
        <v>0</v>
      </c>
      <c r="BF268" s="152">
        <f>IF(N268="znížená",J268,0)</f>
        <v>30.54</v>
      </c>
      <c r="BG268" s="152">
        <f>IF(N268="zákl. prenesená",J268,0)</f>
        <v>0</v>
      </c>
      <c r="BH268" s="152">
        <f>IF(N268="zníž. prenesená",J268,0)</f>
        <v>0</v>
      </c>
      <c r="BI268" s="152">
        <f>IF(N268="nulová",J268,0)</f>
        <v>0</v>
      </c>
      <c r="BJ268" s="16" t="s">
        <v>152</v>
      </c>
      <c r="BK268" s="152">
        <f>ROUND(I268*H268,2)</f>
        <v>30.54</v>
      </c>
      <c r="BL268" s="16" t="s">
        <v>381</v>
      </c>
      <c r="BM268" s="151" t="s">
        <v>441</v>
      </c>
    </row>
    <row r="269" spans="2:65" s="12" customFormat="1" ht="11.25">
      <c r="B269" s="153"/>
      <c r="D269" s="154" t="s">
        <v>154</v>
      </c>
      <c r="E269" s="155" t="s">
        <v>1</v>
      </c>
      <c r="F269" s="156" t="s">
        <v>442</v>
      </c>
      <c r="H269" s="157">
        <v>8.66</v>
      </c>
      <c r="L269" s="153"/>
      <c r="M269" s="158"/>
      <c r="T269" s="159"/>
      <c r="AT269" s="155" t="s">
        <v>154</v>
      </c>
      <c r="AU269" s="155" t="s">
        <v>152</v>
      </c>
      <c r="AV269" s="12" t="s">
        <v>152</v>
      </c>
      <c r="AW269" s="12" t="s">
        <v>29</v>
      </c>
      <c r="AX269" s="12" t="s">
        <v>75</v>
      </c>
      <c r="AY269" s="155" t="s">
        <v>145</v>
      </c>
    </row>
    <row r="270" spans="2:65" s="12" customFormat="1" ht="11.25">
      <c r="B270" s="153"/>
      <c r="D270" s="154" t="s">
        <v>154</v>
      </c>
      <c r="E270" s="155" t="s">
        <v>1</v>
      </c>
      <c r="F270" s="156" t="s">
        <v>443</v>
      </c>
      <c r="H270" s="157">
        <v>7.15</v>
      </c>
      <c r="L270" s="153"/>
      <c r="M270" s="158"/>
      <c r="T270" s="159"/>
      <c r="AT270" s="155" t="s">
        <v>154</v>
      </c>
      <c r="AU270" s="155" t="s">
        <v>152</v>
      </c>
      <c r="AV270" s="12" t="s">
        <v>152</v>
      </c>
      <c r="AW270" s="12" t="s">
        <v>29</v>
      </c>
      <c r="AX270" s="12" t="s">
        <v>75</v>
      </c>
      <c r="AY270" s="155" t="s">
        <v>145</v>
      </c>
    </row>
    <row r="271" spans="2:65" s="12" customFormat="1" ht="11.25">
      <c r="B271" s="153"/>
      <c r="D271" s="154" t="s">
        <v>154</v>
      </c>
      <c r="E271" s="155" t="s">
        <v>1</v>
      </c>
      <c r="F271" s="156" t="s">
        <v>444</v>
      </c>
      <c r="H271" s="157">
        <v>7.15</v>
      </c>
      <c r="L271" s="153"/>
      <c r="M271" s="158"/>
      <c r="T271" s="159"/>
      <c r="AT271" s="155" t="s">
        <v>154</v>
      </c>
      <c r="AU271" s="155" t="s">
        <v>152</v>
      </c>
      <c r="AV271" s="12" t="s">
        <v>152</v>
      </c>
      <c r="AW271" s="12" t="s">
        <v>29</v>
      </c>
      <c r="AX271" s="12" t="s">
        <v>75</v>
      </c>
      <c r="AY271" s="155" t="s">
        <v>145</v>
      </c>
    </row>
    <row r="272" spans="2:65" s="13" customFormat="1" ht="11.25">
      <c r="B272" s="160"/>
      <c r="D272" s="154" t="s">
        <v>154</v>
      </c>
      <c r="E272" s="161" t="s">
        <v>1</v>
      </c>
      <c r="F272" s="162" t="s">
        <v>172</v>
      </c>
      <c r="H272" s="163">
        <v>22.96</v>
      </c>
      <c r="L272" s="160"/>
      <c r="M272" s="164"/>
      <c r="T272" s="165"/>
      <c r="AT272" s="161" t="s">
        <v>154</v>
      </c>
      <c r="AU272" s="161" t="s">
        <v>152</v>
      </c>
      <c r="AV272" s="13" t="s">
        <v>151</v>
      </c>
      <c r="AW272" s="13" t="s">
        <v>29</v>
      </c>
      <c r="AX272" s="13" t="s">
        <v>80</v>
      </c>
      <c r="AY272" s="161" t="s">
        <v>145</v>
      </c>
    </row>
    <row r="273" spans="2:65" s="1" customFormat="1" ht="24.2" customHeight="1">
      <c r="B273" s="140"/>
      <c r="C273" s="166" t="s">
        <v>445</v>
      </c>
      <c r="D273" s="166" t="s">
        <v>193</v>
      </c>
      <c r="E273" s="167" t="s">
        <v>433</v>
      </c>
      <c r="F273" s="168" t="s">
        <v>434</v>
      </c>
      <c r="G273" s="169" t="s">
        <v>435</v>
      </c>
      <c r="H273" s="170">
        <v>30.995999999999999</v>
      </c>
      <c r="I273" s="171">
        <v>5.87</v>
      </c>
      <c r="J273" s="171">
        <f>ROUND(I273*H273,2)</f>
        <v>181.95</v>
      </c>
      <c r="K273" s="172"/>
      <c r="L273" s="173"/>
      <c r="M273" s="174" t="s">
        <v>1</v>
      </c>
      <c r="N273" s="175" t="s">
        <v>41</v>
      </c>
      <c r="O273" s="149">
        <v>0</v>
      </c>
      <c r="P273" s="149">
        <f>O273*H273</f>
        <v>0</v>
      </c>
      <c r="Q273" s="149">
        <v>1E-3</v>
      </c>
      <c r="R273" s="149">
        <f>Q273*H273</f>
        <v>3.0995999999999999E-2</v>
      </c>
      <c r="S273" s="149">
        <v>0</v>
      </c>
      <c r="T273" s="150">
        <f>S273*H273</f>
        <v>0</v>
      </c>
      <c r="AR273" s="151" t="s">
        <v>387</v>
      </c>
      <c r="AT273" s="151" t="s">
        <v>193</v>
      </c>
      <c r="AU273" s="151" t="s">
        <v>152</v>
      </c>
      <c r="AY273" s="16" t="s">
        <v>145</v>
      </c>
      <c r="BE273" s="152">
        <f>IF(N273="základná",J273,0)</f>
        <v>0</v>
      </c>
      <c r="BF273" s="152">
        <f>IF(N273="znížená",J273,0)</f>
        <v>181.95</v>
      </c>
      <c r="BG273" s="152">
        <f>IF(N273="zákl. prenesená",J273,0)</f>
        <v>0</v>
      </c>
      <c r="BH273" s="152">
        <f>IF(N273="zníž. prenesená",J273,0)</f>
        <v>0</v>
      </c>
      <c r="BI273" s="152">
        <f>IF(N273="nulová",J273,0)</f>
        <v>0</v>
      </c>
      <c r="BJ273" s="16" t="s">
        <v>152</v>
      </c>
      <c r="BK273" s="152">
        <f>ROUND(I273*H273,2)</f>
        <v>181.95</v>
      </c>
      <c r="BL273" s="16" t="s">
        <v>381</v>
      </c>
      <c r="BM273" s="151" t="s">
        <v>446</v>
      </c>
    </row>
    <row r="274" spans="2:65" s="12" customFormat="1" ht="11.25">
      <c r="B274" s="153"/>
      <c r="D274" s="154" t="s">
        <v>154</v>
      </c>
      <c r="F274" s="156" t="s">
        <v>447</v>
      </c>
      <c r="H274" s="157">
        <v>30.995999999999999</v>
      </c>
      <c r="L274" s="153"/>
      <c r="M274" s="158"/>
      <c r="T274" s="159"/>
      <c r="AT274" s="155" t="s">
        <v>154</v>
      </c>
      <c r="AU274" s="155" t="s">
        <v>152</v>
      </c>
      <c r="AV274" s="12" t="s">
        <v>152</v>
      </c>
      <c r="AW274" s="12" t="s">
        <v>3</v>
      </c>
      <c r="AX274" s="12" t="s">
        <v>80</v>
      </c>
      <c r="AY274" s="155" t="s">
        <v>145</v>
      </c>
    </row>
    <row r="275" spans="2:65" s="11" customFormat="1" ht="22.9" customHeight="1">
      <c r="B275" s="129"/>
      <c r="D275" s="130" t="s">
        <v>74</v>
      </c>
      <c r="E275" s="138" t="s">
        <v>448</v>
      </c>
      <c r="F275" s="138" t="s">
        <v>449</v>
      </c>
      <c r="J275" s="139">
        <f>BK275</f>
        <v>642.20000000000005</v>
      </c>
      <c r="L275" s="129"/>
      <c r="M275" s="133"/>
      <c r="P275" s="134">
        <f>SUM(P276:P279)</f>
        <v>5.1059232000000003</v>
      </c>
      <c r="R275" s="134">
        <f>SUM(R276:R279)</f>
        <v>2.2967280000000003E-2</v>
      </c>
      <c r="T275" s="135">
        <f>SUM(T276:T279)</f>
        <v>0</v>
      </c>
      <c r="AR275" s="130" t="s">
        <v>152</v>
      </c>
      <c r="AT275" s="136" t="s">
        <v>74</v>
      </c>
      <c r="AU275" s="136" t="s">
        <v>80</v>
      </c>
      <c r="AY275" s="130" t="s">
        <v>145</v>
      </c>
      <c r="BK275" s="137">
        <f>SUM(BK276:BK279)</f>
        <v>642.20000000000005</v>
      </c>
    </row>
    <row r="276" spans="2:65" s="1" customFormat="1" ht="21.75" customHeight="1">
      <c r="B276" s="140"/>
      <c r="C276" s="141" t="s">
        <v>450</v>
      </c>
      <c r="D276" s="141" t="s">
        <v>147</v>
      </c>
      <c r="E276" s="142" t="s">
        <v>451</v>
      </c>
      <c r="F276" s="143" t="s">
        <v>452</v>
      </c>
      <c r="G276" s="144" t="s">
        <v>190</v>
      </c>
      <c r="H276" s="145">
        <v>104.16</v>
      </c>
      <c r="I276" s="146">
        <v>1.37</v>
      </c>
      <c r="J276" s="146">
        <f>ROUND(I276*H276,2)</f>
        <v>142.69999999999999</v>
      </c>
      <c r="K276" s="147"/>
      <c r="L276" s="30"/>
      <c r="M276" s="148" t="s">
        <v>1</v>
      </c>
      <c r="N276" s="119" t="s">
        <v>41</v>
      </c>
      <c r="O276" s="149">
        <v>4.9020000000000001E-2</v>
      </c>
      <c r="P276" s="149">
        <f>O276*H276</f>
        <v>5.1059232000000003</v>
      </c>
      <c r="Q276" s="149">
        <v>1.9999999999999999E-6</v>
      </c>
      <c r="R276" s="149">
        <f>Q276*H276</f>
        <v>2.0831999999999998E-4</v>
      </c>
      <c r="S276" s="149">
        <v>0</v>
      </c>
      <c r="T276" s="150">
        <f>S276*H276</f>
        <v>0</v>
      </c>
      <c r="AR276" s="151" t="s">
        <v>381</v>
      </c>
      <c r="AT276" s="151" t="s">
        <v>147</v>
      </c>
      <c r="AU276" s="151" t="s">
        <v>152</v>
      </c>
      <c r="AY276" s="16" t="s">
        <v>145</v>
      </c>
      <c r="BE276" s="152">
        <f>IF(N276="základná",J276,0)</f>
        <v>0</v>
      </c>
      <c r="BF276" s="152">
        <f>IF(N276="znížená",J276,0)</f>
        <v>142.69999999999999</v>
      </c>
      <c r="BG276" s="152">
        <f>IF(N276="zákl. prenesená",J276,0)</f>
        <v>0</v>
      </c>
      <c r="BH276" s="152">
        <f>IF(N276="zníž. prenesená",J276,0)</f>
        <v>0</v>
      </c>
      <c r="BI276" s="152">
        <f>IF(N276="nulová",J276,0)</f>
        <v>0</v>
      </c>
      <c r="BJ276" s="16" t="s">
        <v>152</v>
      </c>
      <c r="BK276" s="152">
        <f>ROUND(I276*H276,2)</f>
        <v>142.69999999999999</v>
      </c>
      <c r="BL276" s="16" t="s">
        <v>381</v>
      </c>
      <c r="BM276" s="151" t="s">
        <v>453</v>
      </c>
    </row>
    <row r="277" spans="2:65" s="12" customFormat="1" ht="11.25">
      <c r="B277" s="153"/>
      <c r="D277" s="154" t="s">
        <v>154</v>
      </c>
      <c r="E277" s="155" t="s">
        <v>1</v>
      </c>
      <c r="F277" s="156" t="s">
        <v>454</v>
      </c>
      <c r="H277" s="157">
        <v>104.16</v>
      </c>
      <c r="L277" s="153"/>
      <c r="M277" s="158"/>
      <c r="T277" s="159"/>
      <c r="AT277" s="155" t="s">
        <v>154</v>
      </c>
      <c r="AU277" s="155" t="s">
        <v>152</v>
      </c>
      <c r="AV277" s="12" t="s">
        <v>152</v>
      </c>
      <c r="AW277" s="12" t="s">
        <v>29</v>
      </c>
      <c r="AX277" s="12" t="s">
        <v>80</v>
      </c>
      <c r="AY277" s="155" t="s">
        <v>145</v>
      </c>
    </row>
    <row r="278" spans="2:65" s="1" customFormat="1" ht="62.65" customHeight="1">
      <c r="B278" s="140"/>
      <c r="C278" s="166" t="s">
        <v>455</v>
      </c>
      <c r="D278" s="166" t="s">
        <v>193</v>
      </c>
      <c r="E278" s="167" t="s">
        <v>456</v>
      </c>
      <c r="F278" s="168" t="s">
        <v>457</v>
      </c>
      <c r="G278" s="169" t="s">
        <v>190</v>
      </c>
      <c r="H278" s="170">
        <v>119.78400000000001</v>
      </c>
      <c r="I278" s="171">
        <v>4.17</v>
      </c>
      <c r="J278" s="171">
        <f>ROUND(I278*H278,2)</f>
        <v>499.5</v>
      </c>
      <c r="K278" s="172"/>
      <c r="L278" s="173"/>
      <c r="M278" s="174" t="s">
        <v>1</v>
      </c>
      <c r="N278" s="175" t="s">
        <v>41</v>
      </c>
      <c r="O278" s="149">
        <v>0</v>
      </c>
      <c r="P278" s="149">
        <f>O278*H278</f>
        <v>0</v>
      </c>
      <c r="Q278" s="149">
        <v>1.9000000000000001E-4</v>
      </c>
      <c r="R278" s="149">
        <f>Q278*H278</f>
        <v>2.2758960000000002E-2</v>
      </c>
      <c r="S278" s="149">
        <v>0</v>
      </c>
      <c r="T278" s="150">
        <f>S278*H278</f>
        <v>0</v>
      </c>
      <c r="AR278" s="151" t="s">
        <v>387</v>
      </c>
      <c r="AT278" s="151" t="s">
        <v>193</v>
      </c>
      <c r="AU278" s="151" t="s">
        <v>152</v>
      </c>
      <c r="AY278" s="16" t="s">
        <v>145</v>
      </c>
      <c r="BE278" s="152">
        <f>IF(N278="základná",J278,0)</f>
        <v>0</v>
      </c>
      <c r="BF278" s="152">
        <f>IF(N278="znížená",J278,0)</f>
        <v>499.5</v>
      </c>
      <c r="BG278" s="152">
        <f>IF(N278="zákl. prenesená",J278,0)</f>
        <v>0</v>
      </c>
      <c r="BH278" s="152">
        <f>IF(N278="zníž. prenesená",J278,0)</f>
        <v>0</v>
      </c>
      <c r="BI278" s="152">
        <f>IF(N278="nulová",J278,0)</f>
        <v>0</v>
      </c>
      <c r="BJ278" s="16" t="s">
        <v>152</v>
      </c>
      <c r="BK278" s="152">
        <f>ROUND(I278*H278,2)</f>
        <v>499.5</v>
      </c>
      <c r="BL278" s="16" t="s">
        <v>381</v>
      </c>
      <c r="BM278" s="151" t="s">
        <v>458</v>
      </c>
    </row>
    <row r="279" spans="2:65" s="12" customFormat="1" ht="11.25">
      <c r="B279" s="153"/>
      <c r="D279" s="154" t="s">
        <v>154</v>
      </c>
      <c r="F279" s="156" t="s">
        <v>459</v>
      </c>
      <c r="H279" s="157">
        <v>119.78400000000001</v>
      </c>
      <c r="L279" s="153"/>
      <c r="M279" s="158"/>
      <c r="T279" s="159"/>
      <c r="AT279" s="155" t="s">
        <v>154</v>
      </c>
      <c r="AU279" s="155" t="s">
        <v>152</v>
      </c>
      <c r="AV279" s="12" t="s">
        <v>152</v>
      </c>
      <c r="AW279" s="12" t="s">
        <v>3</v>
      </c>
      <c r="AX279" s="12" t="s">
        <v>80</v>
      </c>
      <c r="AY279" s="155" t="s">
        <v>145</v>
      </c>
    </row>
    <row r="280" spans="2:65" s="11" customFormat="1" ht="22.9" customHeight="1">
      <c r="B280" s="129"/>
      <c r="D280" s="130" t="s">
        <v>74</v>
      </c>
      <c r="E280" s="138" t="s">
        <v>460</v>
      </c>
      <c r="F280" s="138" t="s">
        <v>461</v>
      </c>
      <c r="J280" s="139">
        <f>BK280</f>
        <v>15845.889999999998</v>
      </c>
      <c r="L280" s="129"/>
      <c r="M280" s="133"/>
      <c r="P280" s="134">
        <f>SUM(P281:P351)</f>
        <v>148.68388716000004</v>
      </c>
      <c r="R280" s="134">
        <f>SUM(R281:R351)</f>
        <v>3.5718557399199997</v>
      </c>
      <c r="T280" s="135">
        <f>SUM(T281:T351)</f>
        <v>0</v>
      </c>
      <c r="AR280" s="130" t="s">
        <v>152</v>
      </c>
      <c r="AT280" s="136" t="s">
        <v>74</v>
      </c>
      <c r="AU280" s="136" t="s">
        <v>80</v>
      </c>
      <c r="AY280" s="130" t="s">
        <v>145</v>
      </c>
      <c r="BK280" s="137">
        <f>SUM(BK281:BK351)</f>
        <v>15845.889999999998</v>
      </c>
    </row>
    <row r="281" spans="2:65" s="1" customFormat="1" ht="24.2" customHeight="1">
      <c r="B281" s="140"/>
      <c r="C281" s="141" t="s">
        <v>462</v>
      </c>
      <c r="D281" s="141" t="s">
        <v>147</v>
      </c>
      <c r="E281" s="142" t="s">
        <v>463</v>
      </c>
      <c r="F281" s="143" t="s">
        <v>464</v>
      </c>
      <c r="G281" s="144" t="s">
        <v>190</v>
      </c>
      <c r="H281" s="145">
        <v>107.56</v>
      </c>
      <c r="I281" s="146">
        <v>1.24</v>
      </c>
      <c r="J281" s="146">
        <f>ROUND(I281*H281,2)</f>
        <v>133.37</v>
      </c>
      <c r="K281" s="147"/>
      <c r="L281" s="30"/>
      <c r="M281" s="148" t="s">
        <v>1</v>
      </c>
      <c r="N281" s="119" t="s">
        <v>41</v>
      </c>
      <c r="O281" s="149">
        <v>0.06</v>
      </c>
      <c r="P281" s="149">
        <f>O281*H281</f>
        <v>6.4535999999999998</v>
      </c>
      <c r="Q281" s="149">
        <v>0</v>
      </c>
      <c r="R281" s="149">
        <f>Q281*H281</f>
        <v>0</v>
      </c>
      <c r="S281" s="149">
        <v>0</v>
      </c>
      <c r="T281" s="150">
        <f>S281*H281</f>
        <v>0</v>
      </c>
      <c r="AR281" s="151" t="s">
        <v>381</v>
      </c>
      <c r="AT281" s="151" t="s">
        <v>147</v>
      </c>
      <c r="AU281" s="151" t="s">
        <v>152</v>
      </c>
      <c r="AY281" s="16" t="s">
        <v>145</v>
      </c>
      <c r="BE281" s="152">
        <f>IF(N281="základná",J281,0)</f>
        <v>0</v>
      </c>
      <c r="BF281" s="152">
        <f>IF(N281="znížená",J281,0)</f>
        <v>133.37</v>
      </c>
      <c r="BG281" s="152">
        <f>IF(N281="zákl. prenesená",J281,0)</f>
        <v>0</v>
      </c>
      <c r="BH281" s="152">
        <f>IF(N281="zníž. prenesená",J281,0)</f>
        <v>0</v>
      </c>
      <c r="BI281" s="152">
        <f>IF(N281="nulová",J281,0)</f>
        <v>0</v>
      </c>
      <c r="BJ281" s="16" t="s">
        <v>152</v>
      </c>
      <c r="BK281" s="152">
        <f>ROUND(I281*H281,2)</f>
        <v>133.37</v>
      </c>
      <c r="BL281" s="16" t="s">
        <v>381</v>
      </c>
      <c r="BM281" s="151" t="s">
        <v>465</v>
      </c>
    </row>
    <row r="282" spans="2:65" s="12" customFormat="1" ht="11.25">
      <c r="B282" s="153"/>
      <c r="D282" s="154" t="s">
        <v>154</v>
      </c>
      <c r="E282" s="155" t="s">
        <v>1</v>
      </c>
      <c r="F282" s="156" t="s">
        <v>466</v>
      </c>
      <c r="H282" s="157">
        <v>3.52</v>
      </c>
      <c r="L282" s="153"/>
      <c r="M282" s="158"/>
      <c r="T282" s="159"/>
      <c r="AT282" s="155" t="s">
        <v>154</v>
      </c>
      <c r="AU282" s="155" t="s">
        <v>152</v>
      </c>
      <c r="AV282" s="12" t="s">
        <v>152</v>
      </c>
      <c r="AW282" s="12" t="s">
        <v>29</v>
      </c>
      <c r="AX282" s="12" t="s">
        <v>75</v>
      </c>
      <c r="AY282" s="155" t="s">
        <v>145</v>
      </c>
    </row>
    <row r="283" spans="2:65" s="12" customFormat="1" ht="11.25">
      <c r="B283" s="153"/>
      <c r="D283" s="154" t="s">
        <v>154</v>
      </c>
      <c r="E283" s="155" t="s">
        <v>1</v>
      </c>
      <c r="F283" s="156" t="s">
        <v>467</v>
      </c>
      <c r="H283" s="157">
        <v>0.98</v>
      </c>
      <c r="L283" s="153"/>
      <c r="M283" s="158"/>
      <c r="T283" s="159"/>
      <c r="AT283" s="155" t="s">
        <v>154</v>
      </c>
      <c r="AU283" s="155" t="s">
        <v>152</v>
      </c>
      <c r="AV283" s="12" t="s">
        <v>152</v>
      </c>
      <c r="AW283" s="12" t="s">
        <v>29</v>
      </c>
      <c r="AX283" s="12" t="s">
        <v>75</v>
      </c>
      <c r="AY283" s="155" t="s">
        <v>145</v>
      </c>
    </row>
    <row r="284" spans="2:65" s="12" customFormat="1" ht="11.25">
      <c r="B284" s="153"/>
      <c r="D284" s="154" t="s">
        <v>154</v>
      </c>
      <c r="E284" s="155" t="s">
        <v>1</v>
      </c>
      <c r="F284" s="156" t="s">
        <v>429</v>
      </c>
      <c r="H284" s="157">
        <v>2.2000000000000002</v>
      </c>
      <c r="L284" s="153"/>
      <c r="M284" s="158"/>
      <c r="T284" s="159"/>
      <c r="AT284" s="155" t="s">
        <v>154</v>
      </c>
      <c r="AU284" s="155" t="s">
        <v>152</v>
      </c>
      <c r="AV284" s="12" t="s">
        <v>152</v>
      </c>
      <c r="AW284" s="12" t="s">
        <v>29</v>
      </c>
      <c r="AX284" s="12" t="s">
        <v>75</v>
      </c>
      <c r="AY284" s="155" t="s">
        <v>145</v>
      </c>
    </row>
    <row r="285" spans="2:65" s="12" customFormat="1" ht="11.25">
      <c r="B285" s="153"/>
      <c r="D285" s="154" t="s">
        <v>154</v>
      </c>
      <c r="E285" s="155" t="s">
        <v>1</v>
      </c>
      <c r="F285" s="156" t="s">
        <v>468</v>
      </c>
      <c r="H285" s="157">
        <v>19.22</v>
      </c>
      <c r="L285" s="153"/>
      <c r="M285" s="158"/>
      <c r="T285" s="159"/>
      <c r="AT285" s="155" t="s">
        <v>154</v>
      </c>
      <c r="AU285" s="155" t="s">
        <v>152</v>
      </c>
      <c r="AV285" s="12" t="s">
        <v>152</v>
      </c>
      <c r="AW285" s="12" t="s">
        <v>29</v>
      </c>
      <c r="AX285" s="12" t="s">
        <v>75</v>
      </c>
      <c r="AY285" s="155" t="s">
        <v>145</v>
      </c>
    </row>
    <row r="286" spans="2:65" s="12" customFormat="1" ht="11.25">
      <c r="B286" s="153"/>
      <c r="D286" s="154" t="s">
        <v>154</v>
      </c>
      <c r="E286" s="155" t="s">
        <v>1</v>
      </c>
      <c r="F286" s="156" t="s">
        <v>469</v>
      </c>
      <c r="H286" s="157">
        <v>2.65</v>
      </c>
      <c r="L286" s="153"/>
      <c r="M286" s="158"/>
      <c r="T286" s="159"/>
      <c r="AT286" s="155" t="s">
        <v>154</v>
      </c>
      <c r="AU286" s="155" t="s">
        <v>152</v>
      </c>
      <c r="AV286" s="12" t="s">
        <v>152</v>
      </c>
      <c r="AW286" s="12" t="s">
        <v>29</v>
      </c>
      <c r="AX286" s="12" t="s">
        <v>75</v>
      </c>
      <c r="AY286" s="155" t="s">
        <v>145</v>
      </c>
    </row>
    <row r="287" spans="2:65" s="12" customFormat="1" ht="11.25">
      <c r="B287" s="153"/>
      <c r="D287" s="154" t="s">
        <v>154</v>
      </c>
      <c r="E287" s="155" t="s">
        <v>1</v>
      </c>
      <c r="F287" s="156" t="s">
        <v>470</v>
      </c>
      <c r="H287" s="157">
        <v>15.25</v>
      </c>
      <c r="L287" s="153"/>
      <c r="M287" s="158"/>
      <c r="T287" s="159"/>
      <c r="AT287" s="155" t="s">
        <v>154</v>
      </c>
      <c r="AU287" s="155" t="s">
        <v>152</v>
      </c>
      <c r="AV287" s="12" t="s">
        <v>152</v>
      </c>
      <c r="AW287" s="12" t="s">
        <v>29</v>
      </c>
      <c r="AX287" s="12" t="s">
        <v>75</v>
      </c>
      <c r="AY287" s="155" t="s">
        <v>145</v>
      </c>
    </row>
    <row r="288" spans="2:65" s="12" customFormat="1" ht="11.25">
      <c r="B288" s="153"/>
      <c r="D288" s="154" t="s">
        <v>154</v>
      </c>
      <c r="E288" s="155" t="s">
        <v>1</v>
      </c>
      <c r="F288" s="156" t="s">
        <v>471</v>
      </c>
      <c r="H288" s="157">
        <v>10.63</v>
      </c>
      <c r="L288" s="153"/>
      <c r="M288" s="158"/>
      <c r="T288" s="159"/>
      <c r="AT288" s="155" t="s">
        <v>154</v>
      </c>
      <c r="AU288" s="155" t="s">
        <v>152</v>
      </c>
      <c r="AV288" s="12" t="s">
        <v>152</v>
      </c>
      <c r="AW288" s="12" t="s">
        <v>29</v>
      </c>
      <c r="AX288" s="12" t="s">
        <v>75</v>
      </c>
      <c r="AY288" s="155" t="s">
        <v>145</v>
      </c>
    </row>
    <row r="289" spans="2:65" s="14" customFormat="1" ht="11.25">
      <c r="B289" s="176"/>
      <c r="D289" s="154" t="s">
        <v>154</v>
      </c>
      <c r="E289" s="177" t="s">
        <v>1</v>
      </c>
      <c r="F289" s="178" t="s">
        <v>472</v>
      </c>
      <c r="H289" s="179">
        <v>54.449999999999996</v>
      </c>
      <c r="L289" s="176"/>
      <c r="M289" s="180"/>
      <c r="T289" s="181"/>
      <c r="AT289" s="177" t="s">
        <v>154</v>
      </c>
      <c r="AU289" s="177" t="s">
        <v>152</v>
      </c>
      <c r="AV289" s="14" t="s">
        <v>160</v>
      </c>
      <c r="AW289" s="14" t="s">
        <v>29</v>
      </c>
      <c r="AX289" s="14" t="s">
        <v>75</v>
      </c>
      <c r="AY289" s="177" t="s">
        <v>145</v>
      </c>
    </row>
    <row r="290" spans="2:65" s="12" customFormat="1" ht="11.25">
      <c r="B290" s="153"/>
      <c r="D290" s="154" t="s">
        <v>154</v>
      </c>
      <c r="E290" s="155" t="s">
        <v>1</v>
      </c>
      <c r="F290" s="156" t="s">
        <v>473</v>
      </c>
      <c r="H290" s="157">
        <v>2.2400000000000002</v>
      </c>
      <c r="L290" s="153"/>
      <c r="M290" s="158"/>
      <c r="T290" s="159"/>
      <c r="AT290" s="155" t="s">
        <v>154</v>
      </c>
      <c r="AU290" s="155" t="s">
        <v>152</v>
      </c>
      <c r="AV290" s="12" t="s">
        <v>152</v>
      </c>
      <c r="AW290" s="12" t="s">
        <v>29</v>
      </c>
      <c r="AX290" s="12" t="s">
        <v>75</v>
      </c>
      <c r="AY290" s="155" t="s">
        <v>145</v>
      </c>
    </row>
    <row r="291" spans="2:65" s="12" customFormat="1" ht="11.25">
      <c r="B291" s="153"/>
      <c r="D291" s="154" t="s">
        <v>154</v>
      </c>
      <c r="E291" s="155" t="s">
        <v>1</v>
      </c>
      <c r="F291" s="156" t="s">
        <v>474</v>
      </c>
      <c r="H291" s="157">
        <v>7.01</v>
      </c>
      <c r="L291" s="153"/>
      <c r="M291" s="158"/>
      <c r="T291" s="159"/>
      <c r="AT291" s="155" t="s">
        <v>154</v>
      </c>
      <c r="AU291" s="155" t="s">
        <v>152</v>
      </c>
      <c r="AV291" s="12" t="s">
        <v>152</v>
      </c>
      <c r="AW291" s="12" t="s">
        <v>29</v>
      </c>
      <c r="AX291" s="12" t="s">
        <v>75</v>
      </c>
      <c r="AY291" s="155" t="s">
        <v>145</v>
      </c>
    </row>
    <row r="292" spans="2:65" s="12" customFormat="1" ht="11.25">
      <c r="B292" s="153"/>
      <c r="D292" s="154" t="s">
        <v>154</v>
      </c>
      <c r="E292" s="155" t="s">
        <v>1</v>
      </c>
      <c r="F292" s="156" t="s">
        <v>475</v>
      </c>
      <c r="H292" s="157">
        <v>20.09</v>
      </c>
      <c r="L292" s="153"/>
      <c r="M292" s="158"/>
      <c r="T292" s="159"/>
      <c r="AT292" s="155" t="s">
        <v>154</v>
      </c>
      <c r="AU292" s="155" t="s">
        <v>152</v>
      </c>
      <c r="AV292" s="12" t="s">
        <v>152</v>
      </c>
      <c r="AW292" s="12" t="s">
        <v>29</v>
      </c>
      <c r="AX292" s="12" t="s">
        <v>75</v>
      </c>
      <c r="AY292" s="155" t="s">
        <v>145</v>
      </c>
    </row>
    <row r="293" spans="2:65" s="12" customFormat="1" ht="11.25">
      <c r="B293" s="153"/>
      <c r="D293" s="154" t="s">
        <v>154</v>
      </c>
      <c r="E293" s="155" t="s">
        <v>1</v>
      </c>
      <c r="F293" s="156" t="s">
        <v>430</v>
      </c>
      <c r="H293" s="157">
        <v>2.2599999999999998</v>
      </c>
      <c r="L293" s="153"/>
      <c r="M293" s="158"/>
      <c r="T293" s="159"/>
      <c r="AT293" s="155" t="s">
        <v>154</v>
      </c>
      <c r="AU293" s="155" t="s">
        <v>152</v>
      </c>
      <c r="AV293" s="12" t="s">
        <v>152</v>
      </c>
      <c r="AW293" s="12" t="s">
        <v>29</v>
      </c>
      <c r="AX293" s="12" t="s">
        <v>75</v>
      </c>
      <c r="AY293" s="155" t="s">
        <v>145</v>
      </c>
    </row>
    <row r="294" spans="2:65" s="12" customFormat="1" ht="11.25">
      <c r="B294" s="153"/>
      <c r="D294" s="154" t="s">
        <v>154</v>
      </c>
      <c r="E294" s="155" t="s">
        <v>1</v>
      </c>
      <c r="F294" s="156" t="s">
        <v>476</v>
      </c>
      <c r="H294" s="157">
        <v>19.25</v>
      </c>
      <c r="L294" s="153"/>
      <c r="M294" s="158"/>
      <c r="T294" s="159"/>
      <c r="AT294" s="155" t="s">
        <v>154</v>
      </c>
      <c r="AU294" s="155" t="s">
        <v>152</v>
      </c>
      <c r="AV294" s="12" t="s">
        <v>152</v>
      </c>
      <c r="AW294" s="12" t="s">
        <v>29</v>
      </c>
      <c r="AX294" s="12" t="s">
        <v>75</v>
      </c>
      <c r="AY294" s="155" t="s">
        <v>145</v>
      </c>
    </row>
    <row r="295" spans="2:65" s="12" customFormat="1" ht="11.25">
      <c r="B295" s="153"/>
      <c r="D295" s="154" t="s">
        <v>154</v>
      </c>
      <c r="E295" s="155" t="s">
        <v>1</v>
      </c>
      <c r="F295" s="156" t="s">
        <v>431</v>
      </c>
      <c r="H295" s="157">
        <v>2.2599999999999998</v>
      </c>
      <c r="L295" s="153"/>
      <c r="M295" s="158"/>
      <c r="T295" s="159"/>
      <c r="AT295" s="155" t="s">
        <v>154</v>
      </c>
      <c r="AU295" s="155" t="s">
        <v>152</v>
      </c>
      <c r="AV295" s="12" t="s">
        <v>152</v>
      </c>
      <c r="AW295" s="12" t="s">
        <v>29</v>
      </c>
      <c r="AX295" s="12" t="s">
        <v>75</v>
      </c>
      <c r="AY295" s="155" t="s">
        <v>145</v>
      </c>
    </row>
    <row r="296" spans="2:65" s="14" customFormat="1" ht="11.25">
      <c r="B296" s="176"/>
      <c r="D296" s="154" t="s">
        <v>154</v>
      </c>
      <c r="E296" s="177" t="s">
        <v>1</v>
      </c>
      <c r="F296" s="178" t="s">
        <v>472</v>
      </c>
      <c r="H296" s="179">
        <v>53.11</v>
      </c>
      <c r="L296" s="176"/>
      <c r="M296" s="180"/>
      <c r="T296" s="181"/>
      <c r="AT296" s="177" t="s">
        <v>154</v>
      </c>
      <c r="AU296" s="177" t="s">
        <v>152</v>
      </c>
      <c r="AV296" s="14" t="s">
        <v>160</v>
      </c>
      <c r="AW296" s="14" t="s">
        <v>29</v>
      </c>
      <c r="AX296" s="14" t="s">
        <v>75</v>
      </c>
      <c r="AY296" s="177" t="s">
        <v>145</v>
      </c>
    </row>
    <row r="297" spans="2:65" s="13" customFormat="1" ht="11.25">
      <c r="B297" s="160"/>
      <c r="D297" s="154" t="s">
        <v>154</v>
      </c>
      <c r="E297" s="161" t="s">
        <v>1</v>
      </c>
      <c r="F297" s="162" t="s">
        <v>172</v>
      </c>
      <c r="H297" s="163">
        <v>107.56</v>
      </c>
      <c r="L297" s="160"/>
      <c r="M297" s="164"/>
      <c r="T297" s="165"/>
      <c r="AT297" s="161" t="s">
        <v>154</v>
      </c>
      <c r="AU297" s="161" t="s">
        <v>152</v>
      </c>
      <c r="AV297" s="13" t="s">
        <v>151</v>
      </c>
      <c r="AW297" s="13" t="s">
        <v>29</v>
      </c>
      <c r="AX297" s="13" t="s">
        <v>80</v>
      </c>
      <c r="AY297" s="161" t="s">
        <v>145</v>
      </c>
    </row>
    <row r="298" spans="2:65" s="1" customFormat="1" ht="24.2" customHeight="1">
      <c r="B298" s="140"/>
      <c r="C298" s="166" t="s">
        <v>368</v>
      </c>
      <c r="D298" s="166" t="s">
        <v>193</v>
      </c>
      <c r="E298" s="167" t="s">
        <v>477</v>
      </c>
      <c r="F298" s="168" t="s">
        <v>478</v>
      </c>
      <c r="G298" s="169" t="s">
        <v>190</v>
      </c>
      <c r="H298" s="170">
        <v>109.711</v>
      </c>
      <c r="I298" s="171">
        <v>25.04</v>
      </c>
      <c r="J298" s="171">
        <f>ROUND(I298*H298,2)</f>
        <v>2747.16</v>
      </c>
      <c r="K298" s="172"/>
      <c r="L298" s="173"/>
      <c r="M298" s="174" t="s">
        <v>1</v>
      </c>
      <c r="N298" s="175" t="s">
        <v>41</v>
      </c>
      <c r="O298" s="149">
        <v>0</v>
      </c>
      <c r="P298" s="149">
        <f>O298*H298</f>
        <v>0</v>
      </c>
      <c r="Q298" s="149">
        <v>7.1999999999999998E-3</v>
      </c>
      <c r="R298" s="149">
        <f>Q298*H298</f>
        <v>0.78991919999999993</v>
      </c>
      <c r="S298" s="149">
        <v>0</v>
      </c>
      <c r="T298" s="150">
        <f>S298*H298</f>
        <v>0</v>
      </c>
      <c r="AR298" s="151" t="s">
        <v>387</v>
      </c>
      <c r="AT298" s="151" t="s">
        <v>193</v>
      </c>
      <c r="AU298" s="151" t="s">
        <v>152</v>
      </c>
      <c r="AY298" s="16" t="s">
        <v>145</v>
      </c>
      <c r="BE298" s="152">
        <f>IF(N298="základná",J298,0)</f>
        <v>0</v>
      </c>
      <c r="BF298" s="152">
        <f>IF(N298="znížená",J298,0)</f>
        <v>2747.16</v>
      </c>
      <c r="BG298" s="152">
        <f>IF(N298="zákl. prenesená",J298,0)</f>
        <v>0</v>
      </c>
      <c r="BH298" s="152">
        <f>IF(N298="zníž. prenesená",J298,0)</f>
        <v>0</v>
      </c>
      <c r="BI298" s="152">
        <f>IF(N298="nulová",J298,0)</f>
        <v>0</v>
      </c>
      <c r="BJ298" s="16" t="s">
        <v>152</v>
      </c>
      <c r="BK298" s="152">
        <f>ROUND(I298*H298,2)</f>
        <v>2747.16</v>
      </c>
      <c r="BL298" s="16" t="s">
        <v>381</v>
      </c>
      <c r="BM298" s="151" t="s">
        <v>479</v>
      </c>
    </row>
    <row r="299" spans="2:65" s="12" customFormat="1" ht="11.25">
      <c r="B299" s="153"/>
      <c r="D299" s="154" t="s">
        <v>154</v>
      </c>
      <c r="F299" s="156" t="s">
        <v>480</v>
      </c>
      <c r="H299" s="157">
        <v>109.711</v>
      </c>
      <c r="L299" s="153"/>
      <c r="M299" s="158"/>
      <c r="T299" s="159"/>
      <c r="AT299" s="155" t="s">
        <v>154</v>
      </c>
      <c r="AU299" s="155" t="s">
        <v>152</v>
      </c>
      <c r="AV299" s="12" t="s">
        <v>152</v>
      </c>
      <c r="AW299" s="12" t="s">
        <v>3</v>
      </c>
      <c r="AX299" s="12" t="s">
        <v>80</v>
      </c>
      <c r="AY299" s="155" t="s">
        <v>145</v>
      </c>
    </row>
    <row r="300" spans="2:65" s="1" customFormat="1" ht="24.2" customHeight="1">
      <c r="B300" s="140"/>
      <c r="C300" s="141" t="s">
        <v>481</v>
      </c>
      <c r="D300" s="141" t="s">
        <v>147</v>
      </c>
      <c r="E300" s="142" t="s">
        <v>482</v>
      </c>
      <c r="F300" s="143" t="s">
        <v>483</v>
      </c>
      <c r="G300" s="144" t="s">
        <v>190</v>
      </c>
      <c r="H300" s="145">
        <v>52.28</v>
      </c>
      <c r="I300" s="146">
        <v>2.71</v>
      </c>
      <c r="J300" s="146">
        <f>ROUND(I300*H300,2)</f>
        <v>141.68</v>
      </c>
      <c r="K300" s="147"/>
      <c r="L300" s="30"/>
      <c r="M300" s="148" t="s">
        <v>1</v>
      </c>
      <c r="N300" s="119" t="s">
        <v>41</v>
      </c>
      <c r="O300" s="149">
        <v>0.131471</v>
      </c>
      <c r="P300" s="149">
        <f>O300*H300</f>
        <v>6.8733038800000008</v>
      </c>
      <c r="Q300" s="149">
        <v>0</v>
      </c>
      <c r="R300" s="149">
        <f>Q300*H300</f>
        <v>0</v>
      </c>
      <c r="S300" s="149">
        <v>0</v>
      </c>
      <c r="T300" s="150">
        <f>S300*H300</f>
        <v>0</v>
      </c>
      <c r="AR300" s="151" t="s">
        <v>381</v>
      </c>
      <c r="AT300" s="151" t="s">
        <v>147</v>
      </c>
      <c r="AU300" s="151" t="s">
        <v>152</v>
      </c>
      <c r="AY300" s="16" t="s">
        <v>145</v>
      </c>
      <c r="BE300" s="152">
        <f>IF(N300="základná",J300,0)</f>
        <v>0</v>
      </c>
      <c r="BF300" s="152">
        <f>IF(N300="znížená",J300,0)</f>
        <v>141.68</v>
      </c>
      <c r="BG300" s="152">
        <f>IF(N300="zákl. prenesená",J300,0)</f>
        <v>0</v>
      </c>
      <c r="BH300" s="152">
        <f>IF(N300="zníž. prenesená",J300,0)</f>
        <v>0</v>
      </c>
      <c r="BI300" s="152">
        <f>IF(N300="nulová",J300,0)</f>
        <v>0</v>
      </c>
      <c r="BJ300" s="16" t="s">
        <v>152</v>
      </c>
      <c r="BK300" s="152">
        <f>ROUND(I300*H300,2)</f>
        <v>141.68</v>
      </c>
      <c r="BL300" s="16" t="s">
        <v>381</v>
      </c>
      <c r="BM300" s="151" t="s">
        <v>484</v>
      </c>
    </row>
    <row r="301" spans="2:65" s="12" customFormat="1" ht="11.25">
      <c r="B301" s="153"/>
      <c r="D301" s="154" t="s">
        <v>154</v>
      </c>
      <c r="E301" s="155" t="s">
        <v>1</v>
      </c>
      <c r="F301" s="156" t="s">
        <v>329</v>
      </c>
      <c r="H301" s="157">
        <v>1.84</v>
      </c>
      <c r="L301" s="153"/>
      <c r="M301" s="158"/>
      <c r="T301" s="159"/>
      <c r="AT301" s="155" t="s">
        <v>154</v>
      </c>
      <c r="AU301" s="155" t="s">
        <v>152</v>
      </c>
      <c r="AV301" s="12" t="s">
        <v>152</v>
      </c>
      <c r="AW301" s="12" t="s">
        <v>29</v>
      </c>
      <c r="AX301" s="12" t="s">
        <v>75</v>
      </c>
      <c r="AY301" s="155" t="s">
        <v>145</v>
      </c>
    </row>
    <row r="302" spans="2:65" s="12" customFormat="1" ht="11.25">
      <c r="B302" s="153"/>
      <c r="D302" s="154" t="s">
        <v>154</v>
      </c>
      <c r="E302" s="155" t="s">
        <v>1</v>
      </c>
      <c r="F302" s="156" t="s">
        <v>330</v>
      </c>
      <c r="H302" s="157">
        <v>4.6399999999999997</v>
      </c>
      <c r="L302" s="153"/>
      <c r="M302" s="158"/>
      <c r="T302" s="159"/>
      <c r="AT302" s="155" t="s">
        <v>154</v>
      </c>
      <c r="AU302" s="155" t="s">
        <v>152</v>
      </c>
      <c r="AV302" s="12" t="s">
        <v>152</v>
      </c>
      <c r="AW302" s="12" t="s">
        <v>29</v>
      </c>
      <c r="AX302" s="12" t="s">
        <v>75</v>
      </c>
      <c r="AY302" s="155" t="s">
        <v>145</v>
      </c>
    </row>
    <row r="303" spans="2:65" s="12" customFormat="1" ht="11.25">
      <c r="B303" s="153"/>
      <c r="D303" s="154" t="s">
        <v>154</v>
      </c>
      <c r="E303" s="155" t="s">
        <v>1</v>
      </c>
      <c r="F303" s="156" t="s">
        <v>331</v>
      </c>
      <c r="H303" s="157">
        <v>4.63</v>
      </c>
      <c r="L303" s="153"/>
      <c r="M303" s="158"/>
      <c r="T303" s="159"/>
      <c r="AT303" s="155" t="s">
        <v>154</v>
      </c>
      <c r="AU303" s="155" t="s">
        <v>152</v>
      </c>
      <c r="AV303" s="12" t="s">
        <v>152</v>
      </c>
      <c r="AW303" s="12" t="s">
        <v>29</v>
      </c>
      <c r="AX303" s="12" t="s">
        <v>75</v>
      </c>
      <c r="AY303" s="155" t="s">
        <v>145</v>
      </c>
    </row>
    <row r="304" spans="2:65" s="12" customFormat="1" ht="11.25">
      <c r="B304" s="153"/>
      <c r="D304" s="154" t="s">
        <v>154</v>
      </c>
      <c r="E304" s="155" t="s">
        <v>1</v>
      </c>
      <c r="F304" s="156" t="s">
        <v>332</v>
      </c>
      <c r="H304" s="157">
        <v>38.6</v>
      </c>
      <c r="L304" s="153"/>
      <c r="M304" s="158"/>
      <c r="T304" s="159"/>
      <c r="AT304" s="155" t="s">
        <v>154</v>
      </c>
      <c r="AU304" s="155" t="s">
        <v>152</v>
      </c>
      <c r="AV304" s="12" t="s">
        <v>152</v>
      </c>
      <c r="AW304" s="12" t="s">
        <v>29</v>
      </c>
      <c r="AX304" s="12" t="s">
        <v>75</v>
      </c>
      <c r="AY304" s="155" t="s">
        <v>145</v>
      </c>
    </row>
    <row r="305" spans="2:65" s="12" customFormat="1" ht="11.25">
      <c r="B305" s="153"/>
      <c r="D305" s="154" t="s">
        <v>154</v>
      </c>
      <c r="E305" s="155" t="s">
        <v>1</v>
      </c>
      <c r="F305" s="156" t="s">
        <v>333</v>
      </c>
      <c r="H305" s="157">
        <v>2.57</v>
      </c>
      <c r="L305" s="153"/>
      <c r="M305" s="158"/>
      <c r="T305" s="159"/>
      <c r="AT305" s="155" t="s">
        <v>154</v>
      </c>
      <c r="AU305" s="155" t="s">
        <v>152</v>
      </c>
      <c r="AV305" s="12" t="s">
        <v>152</v>
      </c>
      <c r="AW305" s="12" t="s">
        <v>29</v>
      </c>
      <c r="AX305" s="12" t="s">
        <v>75</v>
      </c>
      <c r="AY305" s="155" t="s">
        <v>145</v>
      </c>
    </row>
    <row r="306" spans="2:65" s="13" customFormat="1" ht="11.25">
      <c r="B306" s="160"/>
      <c r="D306" s="154" t="s">
        <v>154</v>
      </c>
      <c r="E306" s="161" t="s">
        <v>1</v>
      </c>
      <c r="F306" s="162" t="s">
        <v>172</v>
      </c>
      <c r="H306" s="163">
        <v>52.28</v>
      </c>
      <c r="L306" s="160"/>
      <c r="M306" s="164"/>
      <c r="T306" s="165"/>
      <c r="AT306" s="161" t="s">
        <v>154</v>
      </c>
      <c r="AU306" s="161" t="s">
        <v>152</v>
      </c>
      <c r="AV306" s="13" t="s">
        <v>151</v>
      </c>
      <c r="AW306" s="13" t="s">
        <v>29</v>
      </c>
      <c r="AX306" s="13" t="s">
        <v>80</v>
      </c>
      <c r="AY306" s="161" t="s">
        <v>145</v>
      </c>
    </row>
    <row r="307" spans="2:65" s="1" customFormat="1" ht="24.2" customHeight="1">
      <c r="B307" s="140"/>
      <c r="C307" s="166" t="s">
        <v>485</v>
      </c>
      <c r="D307" s="166" t="s">
        <v>193</v>
      </c>
      <c r="E307" s="167" t="s">
        <v>486</v>
      </c>
      <c r="F307" s="168" t="s">
        <v>487</v>
      </c>
      <c r="G307" s="169" t="s">
        <v>190</v>
      </c>
      <c r="H307" s="170">
        <v>106.651</v>
      </c>
      <c r="I307" s="171">
        <v>15.29</v>
      </c>
      <c r="J307" s="171">
        <f>ROUND(I307*H307,2)</f>
        <v>1630.69</v>
      </c>
      <c r="K307" s="172"/>
      <c r="L307" s="173"/>
      <c r="M307" s="174" t="s">
        <v>1</v>
      </c>
      <c r="N307" s="175" t="s">
        <v>41</v>
      </c>
      <c r="O307" s="149">
        <v>0</v>
      </c>
      <c r="P307" s="149">
        <f>O307*H307</f>
        <v>0</v>
      </c>
      <c r="Q307" s="149">
        <v>2.8999999999999998E-3</v>
      </c>
      <c r="R307" s="149">
        <f>Q307*H307</f>
        <v>0.30928789999999995</v>
      </c>
      <c r="S307" s="149">
        <v>0</v>
      </c>
      <c r="T307" s="150">
        <f>S307*H307</f>
        <v>0</v>
      </c>
      <c r="AR307" s="151" t="s">
        <v>387</v>
      </c>
      <c r="AT307" s="151" t="s">
        <v>193</v>
      </c>
      <c r="AU307" s="151" t="s">
        <v>152</v>
      </c>
      <c r="AY307" s="16" t="s">
        <v>145</v>
      </c>
      <c r="BE307" s="152">
        <f>IF(N307="základná",J307,0)</f>
        <v>0</v>
      </c>
      <c r="BF307" s="152">
        <f>IF(N307="znížená",J307,0)</f>
        <v>1630.69</v>
      </c>
      <c r="BG307" s="152">
        <f>IF(N307="zákl. prenesená",J307,0)</f>
        <v>0</v>
      </c>
      <c r="BH307" s="152">
        <f>IF(N307="zníž. prenesená",J307,0)</f>
        <v>0</v>
      </c>
      <c r="BI307" s="152">
        <f>IF(N307="nulová",J307,0)</f>
        <v>0</v>
      </c>
      <c r="BJ307" s="16" t="s">
        <v>152</v>
      </c>
      <c r="BK307" s="152">
        <f>ROUND(I307*H307,2)</f>
        <v>1630.69</v>
      </c>
      <c r="BL307" s="16" t="s">
        <v>381</v>
      </c>
      <c r="BM307" s="151" t="s">
        <v>488</v>
      </c>
    </row>
    <row r="308" spans="2:65" s="12" customFormat="1" ht="11.25">
      <c r="B308" s="153"/>
      <c r="D308" s="154" t="s">
        <v>154</v>
      </c>
      <c r="F308" s="156" t="s">
        <v>489</v>
      </c>
      <c r="H308" s="157">
        <v>106.651</v>
      </c>
      <c r="L308" s="153"/>
      <c r="M308" s="158"/>
      <c r="T308" s="159"/>
      <c r="AT308" s="155" t="s">
        <v>154</v>
      </c>
      <c r="AU308" s="155" t="s">
        <v>152</v>
      </c>
      <c r="AV308" s="12" t="s">
        <v>152</v>
      </c>
      <c r="AW308" s="12" t="s">
        <v>3</v>
      </c>
      <c r="AX308" s="12" t="s">
        <v>80</v>
      </c>
      <c r="AY308" s="155" t="s">
        <v>145</v>
      </c>
    </row>
    <row r="309" spans="2:65" s="1" customFormat="1" ht="24.2" customHeight="1">
      <c r="B309" s="140"/>
      <c r="C309" s="141" t="s">
        <v>490</v>
      </c>
      <c r="D309" s="141" t="s">
        <v>147</v>
      </c>
      <c r="E309" s="142" t="s">
        <v>491</v>
      </c>
      <c r="F309" s="143" t="s">
        <v>492</v>
      </c>
      <c r="G309" s="144" t="s">
        <v>190</v>
      </c>
      <c r="H309" s="145">
        <v>227.38</v>
      </c>
      <c r="I309" s="146">
        <v>3.98</v>
      </c>
      <c r="J309" s="146">
        <f>ROUND(I309*H309,2)</f>
        <v>904.97</v>
      </c>
      <c r="K309" s="147"/>
      <c r="L309" s="30"/>
      <c r="M309" s="148" t="s">
        <v>1</v>
      </c>
      <c r="N309" s="119" t="s">
        <v>41</v>
      </c>
      <c r="O309" s="149">
        <v>0.17</v>
      </c>
      <c r="P309" s="149">
        <f>O309*H309</f>
        <v>38.654600000000002</v>
      </c>
      <c r="Q309" s="149">
        <v>2.9999999999999997E-4</v>
      </c>
      <c r="R309" s="149">
        <f>Q309*H309</f>
        <v>6.8213999999999997E-2</v>
      </c>
      <c r="S309" s="149">
        <v>0</v>
      </c>
      <c r="T309" s="150">
        <f>S309*H309</f>
        <v>0</v>
      </c>
      <c r="AR309" s="151" t="s">
        <v>381</v>
      </c>
      <c r="AT309" s="151" t="s">
        <v>147</v>
      </c>
      <c r="AU309" s="151" t="s">
        <v>152</v>
      </c>
      <c r="AY309" s="16" t="s">
        <v>145</v>
      </c>
      <c r="BE309" s="152">
        <f>IF(N309="základná",J309,0)</f>
        <v>0</v>
      </c>
      <c r="BF309" s="152">
        <f>IF(N309="znížená",J309,0)</f>
        <v>904.97</v>
      </c>
      <c r="BG309" s="152">
        <f>IF(N309="zákl. prenesená",J309,0)</f>
        <v>0</v>
      </c>
      <c r="BH309" s="152">
        <f>IF(N309="zníž. prenesená",J309,0)</f>
        <v>0</v>
      </c>
      <c r="BI309" s="152">
        <f>IF(N309="nulová",J309,0)</f>
        <v>0</v>
      </c>
      <c r="BJ309" s="16" t="s">
        <v>152</v>
      </c>
      <c r="BK309" s="152">
        <f>ROUND(I309*H309,2)</f>
        <v>904.97</v>
      </c>
      <c r="BL309" s="16" t="s">
        <v>381</v>
      </c>
      <c r="BM309" s="151" t="s">
        <v>493</v>
      </c>
    </row>
    <row r="310" spans="2:65" s="12" customFormat="1" ht="11.25">
      <c r="B310" s="153"/>
      <c r="D310" s="154" t="s">
        <v>154</v>
      </c>
      <c r="E310" s="155" t="s">
        <v>1</v>
      </c>
      <c r="F310" s="156" t="s">
        <v>494</v>
      </c>
      <c r="H310" s="157">
        <v>171.35</v>
      </c>
      <c r="L310" s="153"/>
      <c r="M310" s="158"/>
      <c r="T310" s="159"/>
      <c r="AT310" s="155" t="s">
        <v>154</v>
      </c>
      <c r="AU310" s="155" t="s">
        <v>152</v>
      </c>
      <c r="AV310" s="12" t="s">
        <v>152</v>
      </c>
      <c r="AW310" s="12" t="s">
        <v>29</v>
      </c>
      <c r="AX310" s="12" t="s">
        <v>75</v>
      </c>
      <c r="AY310" s="155" t="s">
        <v>145</v>
      </c>
    </row>
    <row r="311" spans="2:65" s="12" customFormat="1" ht="22.5">
      <c r="B311" s="153"/>
      <c r="D311" s="154" t="s">
        <v>154</v>
      </c>
      <c r="E311" s="155" t="s">
        <v>1</v>
      </c>
      <c r="F311" s="156" t="s">
        <v>495</v>
      </c>
      <c r="H311" s="157">
        <v>-57.66</v>
      </c>
      <c r="L311" s="153"/>
      <c r="M311" s="158"/>
      <c r="T311" s="159"/>
      <c r="AT311" s="155" t="s">
        <v>154</v>
      </c>
      <c r="AU311" s="155" t="s">
        <v>152</v>
      </c>
      <c r="AV311" s="12" t="s">
        <v>152</v>
      </c>
      <c r="AW311" s="12" t="s">
        <v>29</v>
      </c>
      <c r="AX311" s="12" t="s">
        <v>75</v>
      </c>
      <c r="AY311" s="155" t="s">
        <v>145</v>
      </c>
    </row>
    <row r="312" spans="2:65" s="12" customFormat="1" ht="11.25">
      <c r="B312" s="153"/>
      <c r="D312" s="154" t="s">
        <v>154</v>
      </c>
      <c r="E312" s="155" t="s">
        <v>1</v>
      </c>
      <c r="F312" s="156" t="s">
        <v>496</v>
      </c>
      <c r="H312" s="157">
        <v>171.35</v>
      </c>
      <c r="L312" s="153"/>
      <c r="M312" s="158"/>
      <c r="T312" s="159"/>
      <c r="AT312" s="155" t="s">
        <v>154</v>
      </c>
      <c r="AU312" s="155" t="s">
        <v>152</v>
      </c>
      <c r="AV312" s="12" t="s">
        <v>152</v>
      </c>
      <c r="AW312" s="12" t="s">
        <v>29</v>
      </c>
      <c r="AX312" s="12" t="s">
        <v>75</v>
      </c>
      <c r="AY312" s="155" t="s">
        <v>145</v>
      </c>
    </row>
    <row r="313" spans="2:65" s="12" customFormat="1" ht="22.5">
      <c r="B313" s="153"/>
      <c r="D313" s="154" t="s">
        <v>154</v>
      </c>
      <c r="E313" s="155" t="s">
        <v>1</v>
      </c>
      <c r="F313" s="156" t="s">
        <v>495</v>
      </c>
      <c r="H313" s="157">
        <v>-57.66</v>
      </c>
      <c r="L313" s="153"/>
      <c r="M313" s="158"/>
      <c r="T313" s="159"/>
      <c r="AT313" s="155" t="s">
        <v>154</v>
      </c>
      <c r="AU313" s="155" t="s">
        <v>152</v>
      </c>
      <c r="AV313" s="12" t="s">
        <v>152</v>
      </c>
      <c r="AW313" s="12" t="s">
        <v>29</v>
      </c>
      <c r="AX313" s="12" t="s">
        <v>75</v>
      </c>
      <c r="AY313" s="155" t="s">
        <v>145</v>
      </c>
    </row>
    <row r="314" spans="2:65" s="13" customFormat="1" ht="11.25">
      <c r="B314" s="160"/>
      <c r="D314" s="154" t="s">
        <v>154</v>
      </c>
      <c r="E314" s="161" t="s">
        <v>1</v>
      </c>
      <c r="F314" s="162" t="s">
        <v>172</v>
      </c>
      <c r="H314" s="163">
        <v>227.37999999999997</v>
      </c>
      <c r="L314" s="160"/>
      <c r="M314" s="164"/>
      <c r="T314" s="165"/>
      <c r="AT314" s="161" t="s">
        <v>154</v>
      </c>
      <c r="AU314" s="161" t="s">
        <v>152</v>
      </c>
      <c r="AV314" s="13" t="s">
        <v>151</v>
      </c>
      <c r="AW314" s="13" t="s">
        <v>29</v>
      </c>
      <c r="AX314" s="13" t="s">
        <v>80</v>
      </c>
      <c r="AY314" s="161" t="s">
        <v>145</v>
      </c>
    </row>
    <row r="315" spans="2:65" s="1" customFormat="1" ht="37.9" customHeight="1">
      <c r="B315" s="140"/>
      <c r="C315" s="166" t="s">
        <v>497</v>
      </c>
      <c r="D315" s="166" t="s">
        <v>193</v>
      </c>
      <c r="E315" s="167" t="s">
        <v>498</v>
      </c>
      <c r="F315" s="168" t="s">
        <v>499</v>
      </c>
      <c r="G315" s="169" t="s">
        <v>190</v>
      </c>
      <c r="H315" s="170">
        <v>115.964</v>
      </c>
      <c r="I315" s="171">
        <v>18.600000000000001</v>
      </c>
      <c r="J315" s="171">
        <f>ROUND(I315*H315,2)</f>
        <v>2156.9299999999998</v>
      </c>
      <c r="K315" s="172"/>
      <c r="L315" s="173"/>
      <c r="M315" s="174" t="s">
        <v>1</v>
      </c>
      <c r="N315" s="175" t="s">
        <v>41</v>
      </c>
      <c r="O315" s="149">
        <v>0</v>
      </c>
      <c r="P315" s="149">
        <f>O315*H315</f>
        <v>0</v>
      </c>
      <c r="Q315" s="149">
        <v>8.0000000000000002E-3</v>
      </c>
      <c r="R315" s="149">
        <f>Q315*H315</f>
        <v>0.92771199999999998</v>
      </c>
      <c r="S315" s="149">
        <v>0</v>
      </c>
      <c r="T315" s="150">
        <f>S315*H315</f>
        <v>0</v>
      </c>
      <c r="AR315" s="151" t="s">
        <v>387</v>
      </c>
      <c r="AT315" s="151" t="s">
        <v>193</v>
      </c>
      <c r="AU315" s="151" t="s">
        <v>152</v>
      </c>
      <c r="AY315" s="16" t="s">
        <v>145</v>
      </c>
      <c r="BE315" s="152">
        <f>IF(N315="základná",J315,0)</f>
        <v>0</v>
      </c>
      <c r="BF315" s="152">
        <f>IF(N315="znížená",J315,0)</f>
        <v>2156.9299999999998</v>
      </c>
      <c r="BG315" s="152">
        <f>IF(N315="zákl. prenesená",J315,0)</f>
        <v>0</v>
      </c>
      <c r="BH315" s="152">
        <f>IF(N315="zníž. prenesená",J315,0)</f>
        <v>0</v>
      </c>
      <c r="BI315" s="152">
        <f>IF(N315="nulová",J315,0)</f>
        <v>0</v>
      </c>
      <c r="BJ315" s="16" t="s">
        <v>152</v>
      </c>
      <c r="BK315" s="152">
        <f>ROUND(I315*H315,2)</f>
        <v>2156.9299999999998</v>
      </c>
      <c r="BL315" s="16" t="s">
        <v>381</v>
      </c>
      <c r="BM315" s="151" t="s">
        <v>500</v>
      </c>
    </row>
    <row r="316" spans="2:65" s="12" customFormat="1" ht="11.25">
      <c r="B316" s="153"/>
      <c r="D316" s="154" t="s">
        <v>154</v>
      </c>
      <c r="E316" s="155" t="s">
        <v>1</v>
      </c>
      <c r="F316" s="156" t="s">
        <v>494</v>
      </c>
      <c r="H316" s="157">
        <v>171.35</v>
      </c>
      <c r="L316" s="153"/>
      <c r="M316" s="158"/>
      <c r="T316" s="159"/>
      <c r="AT316" s="155" t="s">
        <v>154</v>
      </c>
      <c r="AU316" s="155" t="s">
        <v>152</v>
      </c>
      <c r="AV316" s="12" t="s">
        <v>152</v>
      </c>
      <c r="AW316" s="12" t="s">
        <v>29</v>
      </c>
      <c r="AX316" s="12" t="s">
        <v>75</v>
      </c>
      <c r="AY316" s="155" t="s">
        <v>145</v>
      </c>
    </row>
    <row r="317" spans="2:65" s="12" customFormat="1" ht="22.5">
      <c r="B317" s="153"/>
      <c r="D317" s="154" t="s">
        <v>154</v>
      </c>
      <c r="E317" s="155" t="s">
        <v>1</v>
      </c>
      <c r="F317" s="156" t="s">
        <v>495</v>
      </c>
      <c r="H317" s="157">
        <v>-57.66</v>
      </c>
      <c r="L317" s="153"/>
      <c r="M317" s="158"/>
      <c r="T317" s="159"/>
      <c r="AT317" s="155" t="s">
        <v>154</v>
      </c>
      <c r="AU317" s="155" t="s">
        <v>152</v>
      </c>
      <c r="AV317" s="12" t="s">
        <v>152</v>
      </c>
      <c r="AW317" s="12" t="s">
        <v>29</v>
      </c>
      <c r="AX317" s="12" t="s">
        <v>75</v>
      </c>
      <c r="AY317" s="155" t="s">
        <v>145</v>
      </c>
    </row>
    <row r="318" spans="2:65" s="13" customFormat="1" ht="11.25">
      <c r="B318" s="160"/>
      <c r="D318" s="154" t="s">
        <v>154</v>
      </c>
      <c r="E318" s="161" t="s">
        <v>1</v>
      </c>
      <c r="F318" s="162" t="s">
        <v>172</v>
      </c>
      <c r="H318" s="163">
        <v>113.69</v>
      </c>
      <c r="L318" s="160"/>
      <c r="M318" s="164"/>
      <c r="T318" s="165"/>
      <c r="AT318" s="161" t="s">
        <v>154</v>
      </c>
      <c r="AU318" s="161" t="s">
        <v>152</v>
      </c>
      <c r="AV318" s="13" t="s">
        <v>151</v>
      </c>
      <c r="AW318" s="13" t="s">
        <v>29</v>
      </c>
      <c r="AX318" s="13" t="s">
        <v>80</v>
      </c>
      <c r="AY318" s="161" t="s">
        <v>145</v>
      </c>
    </row>
    <row r="319" spans="2:65" s="12" customFormat="1" ht="11.25">
      <c r="B319" s="153"/>
      <c r="D319" s="154" t="s">
        <v>154</v>
      </c>
      <c r="F319" s="156" t="s">
        <v>501</v>
      </c>
      <c r="H319" s="157">
        <v>115.964</v>
      </c>
      <c r="L319" s="153"/>
      <c r="M319" s="158"/>
      <c r="T319" s="159"/>
      <c r="AT319" s="155" t="s">
        <v>154</v>
      </c>
      <c r="AU319" s="155" t="s">
        <v>152</v>
      </c>
      <c r="AV319" s="12" t="s">
        <v>152</v>
      </c>
      <c r="AW319" s="12" t="s">
        <v>3</v>
      </c>
      <c r="AX319" s="12" t="s">
        <v>80</v>
      </c>
      <c r="AY319" s="155" t="s">
        <v>145</v>
      </c>
    </row>
    <row r="320" spans="2:65" s="1" customFormat="1" ht="37.9" customHeight="1">
      <c r="B320" s="140"/>
      <c r="C320" s="166" t="s">
        <v>502</v>
      </c>
      <c r="D320" s="166" t="s">
        <v>193</v>
      </c>
      <c r="E320" s="167" t="s">
        <v>503</v>
      </c>
      <c r="F320" s="168" t="s">
        <v>504</v>
      </c>
      <c r="G320" s="169" t="s">
        <v>190</v>
      </c>
      <c r="H320" s="170">
        <v>115.964</v>
      </c>
      <c r="I320" s="171">
        <v>9.3000000000000007</v>
      </c>
      <c r="J320" s="171">
        <f>ROUND(I320*H320,2)</f>
        <v>1078.47</v>
      </c>
      <c r="K320" s="172"/>
      <c r="L320" s="173"/>
      <c r="M320" s="174" t="s">
        <v>1</v>
      </c>
      <c r="N320" s="175" t="s">
        <v>41</v>
      </c>
      <c r="O320" s="149">
        <v>0</v>
      </c>
      <c r="P320" s="149">
        <f>O320*H320</f>
        <v>0</v>
      </c>
      <c r="Q320" s="149">
        <v>4.0000000000000001E-3</v>
      </c>
      <c r="R320" s="149">
        <f>Q320*H320</f>
        <v>0.46385599999999999</v>
      </c>
      <c r="S320" s="149">
        <v>0</v>
      </c>
      <c r="T320" s="150">
        <f>S320*H320</f>
        <v>0</v>
      </c>
      <c r="AR320" s="151" t="s">
        <v>387</v>
      </c>
      <c r="AT320" s="151" t="s">
        <v>193</v>
      </c>
      <c r="AU320" s="151" t="s">
        <v>152</v>
      </c>
      <c r="AY320" s="16" t="s">
        <v>145</v>
      </c>
      <c r="BE320" s="152">
        <f>IF(N320="základná",J320,0)</f>
        <v>0</v>
      </c>
      <c r="BF320" s="152">
        <f>IF(N320="znížená",J320,0)</f>
        <v>1078.47</v>
      </c>
      <c r="BG320" s="152">
        <f>IF(N320="zákl. prenesená",J320,0)</f>
        <v>0</v>
      </c>
      <c r="BH320" s="152">
        <f>IF(N320="zníž. prenesená",J320,0)</f>
        <v>0</v>
      </c>
      <c r="BI320" s="152">
        <f>IF(N320="nulová",J320,0)</f>
        <v>0</v>
      </c>
      <c r="BJ320" s="16" t="s">
        <v>152</v>
      </c>
      <c r="BK320" s="152">
        <f>ROUND(I320*H320,2)</f>
        <v>1078.47</v>
      </c>
      <c r="BL320" s="16" t="s">
        <v>381</v>
      </c>
      <c r="BM320" s="151" t="s">
        <v>505</v>
      </c>
    </row>
    <row r="321" spans="2:65" s="12" customFormat="1" ht="11.25">
      <c r="B321" s="153"/>
      <c r="D321" s="154" t="s">
        <v>154</v>
      </c>
      <c r="E321" s="155" t="s">
        <v>1</v>
      </c>
      <c r="F321" s="156" t="s">
        <v>496</v>
      </c>
      <c r="H321" s="157">
        <v>171.35</v>
      </c>
      <c r="L321" s="153"/>
      <c r="M321" s="158"/>
      <c r="T321" s="159"/>
      <c r="AT321" s="155" t="s">
        <v>154</v>
      </c>
      <c r="AU321" s="155" t="s">
        <v>152</v>
      </c>
      <c r="AV321" s="12" t="s">
        <v>152</v>
      </c>
      <c r="AW321" s="12" t="s">
        <v>29</v>
      </c>
      <c r="AX321" s="12" t="s">
        <v>75</v>
      </c>
      <c r="AY321" s="155" t="s">
        <v>145</v>
      </c>
    </row>
    <row r="322" spans="2:65" s="12" customFormat="1" ht="22.5">
      <c r="B322" s="153"/>
      <c r="D322" s="154" t="s">
        <v>154</v>
      </c>
      <c r="E322" s="155" t="s">
        <v>1</v>
      </c>
      <c r="F322" s="156" t="s">
        <v>495</v>
      </c>
      <c r="H322" s="157">
        <v>-57.66</v>
      </c>
      <c r="L322" s="153"/>
      <c r="M322" s="158"/>
      <c r="T322" s="159"/>
      <c r="AT322" s="155" t="s">
        <v>154</v>
      </c>
      <c r="AU322" s="155" t="s">
        <v>152</v>
      </c>
      <c r="AV322" s="12" t="s">
        <v>152</v>
      </c>
      <c r="AW322" s="12" t="s">
        <v>29</v>
      </c>
      <c r="AX322" s="12" t="s">
        <v>75</v>
      </c>
      <c r="AY322" s="155" t="s">
        <v>145</v>
      </c>
    </row>
    <row r="323" spans="2:65" s="13" customFormat="1" ht="11.25">
      <c r="B323" s="160"/>
      <c r="D323" s="154" t="s">
        <v>154</v>
      </c>
      <c r="E323" s="161" t="s">
        <v>1</v>
      </c>
      <c r="F323" s="162" t="s">
        <v>172</v>
      </c>
      <c r="H323" s="163">
        <v>113.69</v>
      </c>
      <c r="L323" s="160"/>
      <c r="M323" s="164"/>
      <c r="T323" s="165"/>
      <c r="AT323" s="161" t="s">
        <v>154</v>
      </c>
      <c r="AU323" s="161" t="s">
        <v>152</v>
      </c>
      <c r="AV323" s="13" t="s">
        <v>151</v>
      </c>
      <c r="AW323" s="13" t="s">
        <v>29</v>
      </c>
      <c r="AX323" s="13" t="s">
        <v>80</v>
      </c>
      <c r="AY323" s="161" t="s">
        <v>145</v>
      </c>
    </row>
    <row r="324" spans="2:65" s="12" customFormat="1" ht="11.25">
      <c r="B324" s="153"/>
      <c r="D324" s="154" t="s">
        <v>154</v>
      </c>
      <c r="F324" s="156" t="s">
        <v>501</v>
      </c>
      <c r="H324" s="157">
        <v>115.964</v>
      </c>
      <c r="L324" s="153"/>
      <c r="M324" s="158"/>
      <c r="T324" s="159"/>
      <c r="AT324" s="155" t="s">
        <v>154</v>
      </c>
      <c r="AU324" s="155" t="s">
        <v>152</v>
      </c>
      <c r="AV324" s="12" t="s">
        <v>152</v>
      </c>
      <c r="AW324" s="12" t="s">
        <v>3</v>
      </c>
      <c r="AX324" s="12" t="s">
        <v>80</v>
      </c>
      <c r="AY324" s="155" t="s">
        <v>145</v>
      </c>
    </row>
    <row r="325" spans="2:65" s="1" customFormat="1" ht="16.5" customHeight="1">
      <c r="B325" s="140"/>
      <c r="C325" s="141" t="s">
        <v>506</v>
      </c>
      <c r="D325" s="141" t="s">
        <v>147</v>
      </c>
      <c r="E325" s="142" t="s">
        <v>507</v>
      </c>
      <c r="F325" s="143" t="s">
        <v>508</v>
      </c>
      <c r="G325" s="144" t="s">
        <v>190</v>
      </c>
      <c r="H325" s="145">
        <v>210.82400000000001</v>
      </c>
      <c r="I325" s="146">
        <v>2.2000000000000002</v>
      </c>
      <c r="J325" s="146">
        <f>ROUND(I325*H325,2)</f>
        <v>463.81</v>
      </c>
      <c r="K325" s="147"/>
      <c r="L325" s="30"/>
      <c r="M325" s="148" t="s">
        <v>1</v>
      </c>
      <c r="N325" s="119" t="s">
        <v>41</v>
      </c>
      <c r="O325" s="149">
        <v>7.0000000000000007E-2</v>
      </c>
      <c r="P325" s="149">
        <f>O325*H325</f>
        <v>14.757680000000002</v>
      </c>
      <c r="Q325" s="149">
        <v>3.0000000000000001E-5</v>
      </c>
      <c r="R325" s="149">
        <f>Q325*H325</f>
        <v>6.3247200000000007E-3</v>
      </c>
      <c r="S325" s="149">
        <v>0</v>
      </c>
      <c r="T325" s="150">
        <f>S325*H325</f>
        <v>0</v>
      </c>
      <c r="AR325" s="151" t="s">
        <v>381</v>
      </c>
      <c r="AT325" s="151" t="s">
        <v>147</v>
      </c>
      <c r="AU325" s="151" t="s">
        <v>152</v>
      </c>
      <c r="AY325" s="16" t="s">
        <v>145</v>
      </c>
      <c r="BE325" s="152">
        <f>IF(N325="základná",J325,0)</f>
        <v>0</v>
      </c>
      <c r="BF325" s="152">
        <f>IF(N325="znížená",J325,0)</f>
        <v>463.81</v>
      </c>
      <c r="BG325" s="152">
        <f>IF(N325="zákl. prenesená",J325,0)</f>
        <v>0</v>
      </c>
      <c r="BH325" s="152">
        <f>IF(N325="zníž. prenesená",J325,0)</f>
        <v>0</v>
      </c>
      <c r="BI325" s="152">
        <f>IF(N325="nulová",J325,0)</f>
        <v>0</v>
      </c>
      <c r="BJ325" s="16" t="s">
        <v>152</v>
      </c>
      <c r="BK325" s="152">
        <f>ROUND(I325*H325,2)</f>
        <v>463.81</v>
      </c>
      <c r="BL325" s="16" t="s">
        <v>381</v>
      </c>
      <c r="BM325" s="151" t="s">
        <v>509</v>
      </c>
    </row>
    <row r="326" spans="2:65" s="12" customFormat="1" ht="11.25">
      <c r="B326" s="153"/>
      <c r="D326" s="154" t="s">
        <v>154</v>
      </c>
      <c r="E326" s="155" t="s">
        <v>1</v>
      </c>
      <c r="F326" s="156" t="s">
        <v>510</v>
      </c>
      <c r="H326" s="157">
        <v>115.964</v>
      </c>
      <c r="L326" s="153"/>
      <c r="M326" s="158"/>
      <c r="T326" s="159"/>
      <c r="AT326" s="155" t="s">
        <v>154</v>
      </c>
      <c r="AU326" s="155" t="s">
        <v>152</v>
      </c>
      <c r="AV326" s="12" t="s">
        <v>152</v>
      </c>
      <c r="AW326" s="12" t="s">
        <v>29</v>
      </c>
      <c r="AX326" s="12" t="s">
        <v>75</v>
      </c>
      <c r="AY326" s="155" t="s">
        <v>145</v>
      </c>
    </row>
    <row r="327" spans="2:65" s="12" customFormat="1" ht="11.25">
      <c r="B327" s="153"/>
      <c r="D327" s="154" t="s">
        <v>154</v>
      </c>
      <c r="E327" s="155" t="s">
        <v>1</v>
      </c>
      <c r="F327" s="156" t="s">
        <v>511</v>
      </c>
      <c r="H327" s="157">
        <v>94.86</v>
      </c>
      <c r="L327" s="153"/>
      <c r="M327" s="158"/>
      <c r="T327" s="159"/>
      <c r="AT327" s="155" t="s">
        <v>154</v>
      </c>
      <c r="AU327" s="155" t="s">
        <v>152</v>
      </c>
      <c r="AV327" s="12" t="s">
        <v>152</v>
      </c>
      <c r="AW327" s="12" t="s">
        <v>29</v>
      </c>
      <c r="AX327" s="12" t="s">
        <v>75</v>
      </c>
      <c r="AY327" s="155" t="s">
        <v>145</v>
      </c>
    </row>
    <row r="328" spans="2:65" s="13" customFormat="1" ht="11.25">
      <c r="B328" s="160"/>
      <c r="D328" s="154" t="s">
        <v>154</v>
      </c>
      <c r="E328" s="161" t="s">
        <v>1</v>
      </c>
      <c r="F328" s="162" t="s">
        <v>172</v>
      </c>
      <c r="H328" s="163">
        <v>210.82400000000001</v>
      </c>
      <c r="L328" s="160"/>
      <c r="M328" s="164"/>
      <c r="T328" s="165"/>
      <c r="AT328" s="161" t="s">
        <v>154</v>
      </c>
      <c r="AU328" s="161" t="s">
        <v>152</v>
      </c>
      <c r="AV328" s="13" t="s">
        <v>151</v>
      </c>
      <c r="AW328" s="13" t="s">
        <v>29</v>
      </c>
      <c r="AX328" s="13" t="s">
        <v>80</v>
      </c>
      <c r="AY328" s="161" t="s">
        <v>145</v>
      </c>
    </row>
    <row r="329" spans="2:65" s="1" customFormat="1" ht="49.15" customHeight="1">
      <c r="B329" s="140"/>
      <c r="C329" s="166" t="s">
        <v>512</v>
      </c>
      <c r="D329" s="166" t="s">
        <v>193</v>
      </c>
      <c r="E329" s="167" t="s">
        <v>513</v>
      </c>
      <c r="F329" s="168" t="s">
        <v>514</v>
      </c>
      <c r="G329" s="169" t="s">
        <v>190</v>
      </c>
      <c r="H329" s="170">
        <v>242.44800000000001</v>
      </c>
      <c r="I329" s="171">
        <v>2.62</v>
      </c>
      <c r="J329" s="171">
        <f>ROUND(I329*H329,2)</f>
        <v>635.21</v>
      </c>
      <c r="K329" s="172"/>
      <c r="L329" s="173"/>
      <c r="M329" s="174" t="s">
        <v>1</v>
      </c>
      <c r="N329" s="175" t="s">
        <v>41</v>
      </c>
      <c r="O329" s="149">
        <v>0</v>
      </c>
      <c r="P329" s="149">
        <f>O329*H329</f>
        <v>0</v>
      </c>
      <c r="Q329" s="149">
        <v>1.8000000000000001E-4</v>
      </c>
      <c r="R329" s="149">
        <f>Q329*H329</f>
        <v>4.3640640000000001E-2</v>
      </c>
      <c r="S329" s="149">
        <v>0</v>
      </c>
      <c r="T329" s="150">
        <f>S329*H329</f>
        <v>0</v>
      </c>
      <c r="AR329" s="151" t="s">
        <v>387</v>
      </c>
      <c r="AT329" s="151" t="s">
        <v>193</v>
      </c>
      <c r="AU329" s="151" t="s">
        <v>152</v>
      </c>
      <c r="AY329" s="16" t="s">
        <v>145</v>
      </c>
      <c r="BE329" s="152">
        <f>IF(N329="základná",J329,0)</f>
        <v>0</v>
      </c>
      <c r="BF329" s="152">
        <f>IF(N329="znížená",J329,0)</f>
        <v>635.21</v>
      </c>
      <c r="BG329" s="152">
        <f>IF(N329="zákl. prenesená",J329,0)</f>
        <v>0</v>
      </c>
      <c r="BH329" s="152">
        <f>IF(N329="zníž. prenesená",J329,0)</f>
        <v>0</v>
      </c>
      <c r="BI329" s="152">
        <f>IF(N329="nulová",J329,0)</f>
        <v>0</v>
      </c>
      <c r="BJ329" s="16" t="s">
        <v>152</v>
      </c>
      <c r="BK329" s="152">
        <f>ROUND(I329*H329,2)</f>
        <v>635.21</v>
      </c>
      <c r="BL329" s="16" t="s">
        <v>381</v>
      </c>
      <c r="BM329" s="151" t="s">
        <v>515</v>
      </c>
    </row>
    <row r="330" spans="2:65" s="12" customFormat="1" ht="11.25">
      <c r="B330" s="153"/>
      <c r="D330" s="154" t="s">
        <v>154</v>
      </c>
      <c r="F330" s="156" t="s">
        <v>516</v>
      </c>
      <c r="H330" s="157">
        <v>242.44800000000001</v>
      </c>
      <c r="L330" s="153"/>
      <c r="M330" s="158"/>
      <c r="T330" s="159"/>
      <c r="AT330" s="155" t="s">
        <v>154</v>
      </c>
      <c r="AU330" s="155" t="s">
        <v>152</v>
      </c>
      <c r="AV330" s="12" t="s">
        <v>152</v>
      </c>
      <c r="AW330" s="12" t="s">
        <v>3</v>
      </c>
      <c r="AX330" s="12" t="s">
        <v>80</v>
      </c>
      <c r="AY330" s="155" t="s">
        <v>145</v>
      </c>
    </row>
    <row r="331" spans="2:65" s="1" customFormat="1" ht="16.5" customHeight="1">
      <c r="B331" s="140"/>
      <c r="C331" s="141" t="s">
        <v>517</v>
      </c>
      <c r="D331" s="141" t="s">
        <v>147</v>
      </c>
      <c r="E331" s="142" t="s">
        <v>518</v>
      </c>
      <c r="F331" s="143" t="s">
        <v>519</v>
      </c>
      <c r="G331" s="144" t="s">
        <v>190</v>
      </c>
      <c r="H331" s="145">
        <v>115.964</v>
      </c>
      <c r="I331" s="146">
        <v>1.84</v>
      </c>
      <c r="J331" s="146">
        <f>ROUND(I331*H331,2)</f>
        <v>213.37</v>
      </c>
      <c r="K331" s="147"/>
      <c r="L331" s="30"/>
      <c r="M331" s="148" t="s">
        <v>1</v>
      </c>
      <c r="N331" s="119" t="s">
        <v>41</v>
      </c>
      <c r="O331" s="149">
        <v>6.0019999999999997E-2</v>
      </c>
      <c r="P331" s="149">
        <f>O331*H331</f>
        <v>6.9601592799999992</v>
      </c>
      <c r="Q331" s="149">
        <v>5.2800000000000003E-6</v>
      </c>
      <c r="R331" s="149">
        <f>Q331*H331</f>
        <v>6.1228992000000003E-4</v>
      </c>
      <c r="S331" s="149">
        <v>0</v>
      </c>
      <c r="T331" s="150">
        <f>S331*H331</f>
        <v>0</v>
      </c>
      <c r="AR331" s="151" t="s">
        <v>381</v>
      </c>
      <c r="AT331" s="151" t="s">
        <v>147</v>
      </c>
      <c r="AU331" s="151" t="s">
        <v>152</v>
      </c>
      <c r="AY331" s="16" t="s">
        <v>145</v>
      </c>
      <c r="BE331" s="152">
        <f>IF(N331="základná",J331,0)</f>
        <v>0</v>
      </c>
      <c r="BF331" s="152">
        <f>IF(N331="znížená",J331,0)</f>
        <v>213.37</v>
      </c>
      <c r="BG331" s="152">
        <f>IF(N331="zákl. prenesená",J331,0)</f>
        <v>0</v>
      </c>
      <c r="BH331" s="152">
        <f>IF(N331="zníž. prenesená",J331,0)</f>
        <v>0</v>
      </c>
      <c r="BI331" s="152">
        <f>IF(N331="nulová",J331,0)</f>
        <v>0</v>
      </c>
      <c r="BJ331" s="16" t="s">
        <v>152</v>
      </c>
      <c r="BK331" s="152">
        <f>ROUND(I331*H331,2)</f>
        <v>213.37</v>
      </c>
      <c r="BL331" s="16" t="s">
        <v>381</v>
      </c>
      <c r="BM331" s="151" t="s">
        <v>520</v>
      </c>
    </row>
    <row r="332" spans="2:65" s="12" customFormat="1" ht="11.25">
      <c r="B332" s="153"/>
      <c r="D332" s="154" t="s">
        <v>154</v>
      </c>
      <c r="E332" s="155" t="s">
        <v>1</v>
      </c>
      <c r="F332" s="156" t="s">
        <v>521</v>
      </c>
      <c r="H332" s="157">
        <v>115.964</v>
      </c>
      <c r="L332" s="153"/>
      <c r="M332" s="158"/>
      <c r="T332" s="159"/>
      <c r="AT332" s="155" t="s">
        <v>154</v>
      </c>
      <c r="AU332" s="155" t="s">
        <v>152</v>
      </c>
      <c r="AV332" s="12" t="s">
        <v>152</v>
      </c>
      <c r="AW332" s="12" t="s">
        <v>29</v>
      </c>
      <c r="AX332" s="12" t="s">
        <v>80</v>
      </c>
      <c r="AY332" s="155" t="s">
        <v>145</v>
      </c>
    </row>
    <row r="333" spans="2:65" s="1" customFormat="1" ht="49.15" customHeight="1">
      <c r="B333" s="140"/>
      <c r="C333" s="166" t="s">
        <v>522</v>
      </c>
      <c r="D333" s="166" t="s">
        <v>193</v>
      </c>
      <c r="E333" s="167" t="s">
        <v>523</v>
      </c>
      <c r="F333" s="168" t="s">
        <v>524</v>
      </c>
      <c r="G333" s="169" t="s">
        <v>190</v>
      </c>
      <c r="H333" s="170">
        <v>133.35900000000001</v>
      </c>
      <c r="I333" s="171">
        <v>6.32</v>
      </c>
      <c r="J333" s="171">
        <f>ROUND(I333*H333,2)</f>
        <v>842.83</v>
      </c>
      <c r="K333" s="172"/>
      <c r="L333" s="173"/>
      <c r="M333" s="174" t="s">
        <v>1</v>
      </c>
      <c r="N333" s="175" t="s">
        <v>41</v>
      </c>
      <c r="O333" s="149">
        <v>0</v>
      </c>
      <c r="P333" s="149">
        <f>O333*H333</f>
        <v>0</v>
      </c>
      <c r="Q333" s="149">
        <v>2.1000000000000001E-4</v>
      </c>
      <c r="R333" s="149">
        <f>Q333*H333</f>
        <v>2.8005390000000002E-2</v>
      </c>
      <c r="S333" s="149">
        <v>0</v>
      </c>
      <c r="T333" s="150">
        <f>S333*H333</f>
        <v>0</v>
      </c>
      <c r="AR333" s="151" t="s">
        <v>387</v>
      </c>
      <c r="AT333" s="151" t="s">
        <v>193</v>
      </c>
      <c r="AU333" s="151" t="s">
        <v>152</v>
      </c>
      <c r="AY333" s="16" t="s">
        <v>145</v>
      </c>
      <c r="BE333" s="152">
        <f>IF(N333="základná",J333,0)</f>
        <v>0</v>
      </c>
      <c r="BF333" s="152">
        <f>IF(N333="znížená",J333,0)</f>
        <v>842.83</v>
      </c>
      <c r="BG333" s="152">
        <f>IF(N333="zákl. prenesená",J333,0)</f>
        <v>0</v>
      </c>
      <c r="BH333" s="152">
        <f>IF(N333="zníž. prenesená",J333,0)</f>
        <v>0</v>
      </c>
      <c r="BI333" s="152">
        <f>IF(N333="nulová",J333,0)</f>
        <v>0</v>
      </c>
      <c r="BJ333" s="16" t="s">
        <v>152</v>
      </c>
      <c r="BK333" s="152">
        <f>ROUND(I333*H333,2)</f>
        <v>842.83</v>
      </c>
      <c r="BL333" s="16" t="s">
        <v>381</v>
      </c>
      <c r="BM333" s="151" t="s">
        <v>525</v>
      </c>
    </row>
    <row r="334" spans="2:65" s="12" customFormat="1" ht="11.25">
      <c r="B334" s="153"/>
      <c r="D334" s="154" t="s">
        <v>154</v>
      </c>
      <c r="F334" s="156" t="s">
        <v>526</v>
      </c>
      <c r="H334" s="157">
        <v>133.35900000000001</v>
      </c>
      <c r="L334" s="153"/>
      <c r="M334" s="158"/>
      <c r="T334" s="159"/>
      <c r="AT334" s="155" t="s">
        <v>154</v>
      </c>
      <c r="AU334" s="155" t="s">
        <v>152</v>
      </c>
      <c r="AV334" s="12" t="s">
        <v>152</v>
      </c>
      <c r="AW334" s="12" t="s">
        <v>3</v>
      </c>
      <c r="AX334" s="12" t="s">
        <v>80</v>
      </c>
      <c r="AY334" s="155" t="s">
        <v>145</v>
      </c>
    </row>
    <row r="335" spans="2:65" s="1" customFormat="1" ht="37.9" customHeight="1">
      <c r="B335" s="140"/>
      <c r="C335" s="141" t="s">
        <v>527</v>
      </c>
      <c r="D335" s="141" t="s">
        <v>147</v>
      </c>
      <c r="E335" s="142" t="s">
        <v>528</v>
      </c>
      <c r="F335" s="143" t="s">
        <v>529</v>
      </c>
      <c r="G335" s="144" t="s">
        <v>190</v>
      </c>
      <c r="H335" s="145">
        <v>93</v>
      </c>
      <c r="I335" s="146">
        <v>16.13</v>
      </c>
      <c r="J335" s="146">
        <f>ROUND(I335*H335,2)</f>
        <v>1500.09</v>
      </c>
      <c r="K335" s="147"/>
      <c r="L335" s="30"/>
      <c r="M335" s="148" t="s">
        <v>1</v>
      </c>
      <c r="N335" s="119" t="s">
        <v>41</v>
      </c>
      <c r="O335" s="149">
        <v>0.30103000000000002</v>
      </c>
      <c r="P335" s="149">
        <f>O335*H335</f>
        <v>27.995790000000003</v>
      </c>
      <c r="Q335" s="149">
        <v>8.2249999999999999E-4</v>
      </c>
      <c r="R335" s="149">
        <f>Q335*H335</f>
        <v>7.6492500000000005E-2</v>
      </c>
      <c r="S335" s="149">
        <v>0</v>
      </c>
      <c r="T335" s="150">
        <f>S335*H335</f>
        <v>0</v>
      </c>
      <c r="AR335" s="151" t="s">
        <v>381</v>
      </c>
      <c r="AT335" s="151" t="s">
        <v>147</v>
      </c>
      <c r="AU335" s="151" t="s">
        <v>152</v>
      </c>
      <c r="AY335" s="16" t="s">
        <v>145</v>
      </c>
      <c r="BE335" s="152">
        <f>IF(N335="základná",J335,0)</f>
        <v>0</v>
      </c>
      <c r="BF335" s="152">
        <f>IF(N335="znížená",J335,0)</f>
        <v>1500.09</v>
      </c>
      <c r="BG335" s="152">
        <f>IF(N335="zákl. prenesená",J335,0)</f>
        <v>0</v>
      </c>
      <c r="BH335" s="152">
        <f>IF(N335="zníž. prenesená",J335,0)</f>
        <v>0</v>
      </c>
      <c r="BI335" s="152">
        <f>IF(N335="nulová",J335,0)</f>
        <v>0</v>
      </c>
      <c r="BJ335" s="16" t="s">
        <v>152</v>
      </c>
      <c r="BK335" s="152">
        <f>ROUND(I335*H335,2)</f>
        <v>1500.09</v>
      </c>
      <c r="BL335" s="16" t="s">
        <v>381</v>
      </c>
      <c r="BM335" s="151" t="s">
        <v>530</v>
      </c>
    </row>
    <row r="336" spans="2:65" s="1" customFormat="1" ht="24.2" customHeight="1">
      <c r="B336" s="140"/>
      <c r="C336" s="166" t="s">
        <v>531</v>
      </c>
      <c r="D336" s="166" t="s">
        <v>193</v>
      </c>
      <c r="E336" s="167" t="s">
        <v>532</v>
      </c>
      <c r="F336" s="168" t="s">
        <v>533</v>
      </c>
      <c r="G336" s="169" t="s">
        <v>190</v>
      </c>
      <c r="H336" s="170">
        <v>94.86</v>
      </c>
      <c r="I336" s="171">
        <v>4.68</v>
      </c>
      <c r="J336" s="171">
        <f>ROUND(I336*H336,2)</f>
        <v>443.94</v>
      </c>
      <c r="K336" s="172"/>
      <c r="L336" s="173"/>
      <c r="M336" s="174" t="s">
        <v>1</v>
      </c>
      <c r="N336" s="175" t="s">
        <v>41</v>
      </c>
      <c r="O336" s="149">
        <v>0</v>
      </c>
      <c r="P336" s="149">
        <f>O336*H336</f>
        <v>0</v>
      </c>
      <c r="Q336" s="149">
        <v>2.3999999999999998E-3</v>
      </c>
      <c r="R336" s="149">
        <f>Q336*H336</f>
        <v>0.22766399999999998</v>
      </c>
      <c r="S336" s="149">
        <v>0</v>
      </c>
      <c r="T336" s="150">
        <f>S336*H336</f>
        <v>0</v>
      </c>
      <c r="AR336" s="151" t="s">
        <v>387</v>
      </c>
      <c r="AT336" s="151" t="s">
        <v>193</v>
      </c>
      <c r="AU336" s="151" t="s">
        <v>152</v>
      </c>
      <c r="AY336" s="16" t="s">
        <v>145</v>
      </c>
      <c r="BE336" s="152">
        <f>IF(N336="základná",J336,0)</f>
        <v>0</v>
      </c>
      <c r="BF336" s="152">
        <f>IF(N336="znížená",J336,0)</f>
        <v>443.94</v>
      </c>
      <c r="BG336" s="152">
        <f>IF(N336="zákl. prenesená",J336,0)</f>
        <v>0</v>
      </c>
      <c r="BH336" s="152">
        <f>IF(N336="zníž. prenesená",J336,0)</f>
        <v>0</v>
      </c>
      <c r="BI336" s="152">
        <f>IF(N336="nulová",J336,0)</f>
        <v>0</v>
      </c>
      <c r="BJ336" s="16" t="s">
        <v>152</v>
      </c>
      <c r="BK336" s="152">
        <f>ROUND(I336*H336,2)</f>
        <v>443.94</v>
      </c>
      <c r="BL336" s="16" t="s">
        <v>381</v>
      </c>
      <c r="BM336" s="151" t="s">
        <v>534</v>
      </c>
    </row>
    <row r="337" spans="2:65" s="12" customFormat="1" ht="11.25">
      <c r="B337" s="153"/>
      <c r="D337" s="154" t="s">
        <v>154</v>
      </c>
      <c r="F337" s="156" t="s">
        <v>535</v>
      </c>
      <c r="H337" s="157">
        <v>94.86</v>
      </c>
      <c r="L337" s="153"/>
      <c r="M337" s="158"/>
      <c r="T337" s="159"/>
      <c r="AT337" s="155" t="s">
        <v>154</v>
      </c>
      <c r="AU337" s="155" t="s">
        <v>152</v>
      </c>
      <c r="AV337" s="12" t="s">
        <v>152</v>
      </c>
      <c r="AW337" s="12" t="s">
        <v>3</v>
      </c>
      <c r="AX337" s="12" t="s">
        <v>80</v>
      </c>
      <c r="AY337" s="155" t="s">
        <v>145</v>
      </c>
    </row>
    <row r="338" spans="2:65" s="1" customFormat="1" ht="37.9" customHeight="1">
      <c r="B338" s="140"/>
      <c r="C338" s="141" t="s">
        <v>536</v>
      </c>
      <c r="D338" s="141" t="s">
        <v>147</v>
      </c>
      <c r="E338" s="142" t="s">
        <v>537</v>
      </c>
      <c r="F338" s="143" t="s">
        <v>538</v>
      </c>
      <c r="G338" s="144" t="s">
        <v>190</v>
      </c>
      <c r="H338" s="145">
        <v>93</v>
      </c>
      <c r="I338" s="146">
        <v>16.850000000000001</v>
      </c>
      <c r="J338" s="146">
        <f>ROUND(I338*H338,2)</f>
        <v>1567.05</v>
      </c>
      <c r="K338" s="147"/>
      <c r="L338" s="30"/>
      <c r="M338" s="148" t="s">
        <v>1</v>
      </c>
      <c r="N338" s="119" t="s">
        <v>41</v>
      </c>
      <c r="O338" s="149">
        <v>0.33115</v>
      </c>
      <c r="P338" s="149">
        <f>O338*H338</f>
        <v>30.796949999999999</v>
      </c>
      <c r="Q338" s="149">
        <v>8.2249999999999999E-4</v>
      </c>
      <c r="R338" s="149">
        <f>Q338*H338</f>
        <v>7.6492500000000005E-2</v>
      </c>
      <c r="S338" s="149">
        <v>0</v>
      </c>
      <c r="T338" s="150">
        <f>S338*H338</f>
        <v>0</v>
      </c>
      <c r="AR338" s="151" t="s">
        <v>381</v>
      </c>
      <c r="AT338" s="151" t="s">
        <v>147</v>
      </c>
      <c r="AU338" s="151" t="s">
        <v>152</v>
      </c>
      <c r="AY338" s="16" t="s">
        <v>145</v>
      </c>
      <c r="BE338" s="152">
        <f>IF(N338="základná",J338,0)</f>
        <v>0</v>
      </c>
      <c r="BF338" s="152">
        <f>IF(N338="znížená",J338,0)</f>
        <v>1567.05</v>
      </c>
      <c r="BG338" s="152">
        <f>IF(N338="zákl. prenesená",J338,0)</f>
        <v>0</v>
      </c>
      <c r="BH338" s="152">
        <f>IF(N338="zníž. prenesená",J338,0)</f>
        <v>0</v>
      </c>
      <c r="BI338" s="152">
        <f>IF(N338="nulová",J338,0)</f>
        <v>0</v>
      </c>
      <c r="BJ338" s="16" t="s">
        <v>152</v>
      </c>
      <c r="BK338" s="152">
        <f>ROUND(I338*H338,2)</f>
        <v>1567.05</v>
      </c>
      <c r="BL338" s="16" t="s">
        <v>381</v>
      </c>
      <c r="BM338" s="151" t="s">
        <v>539</v>
      </c>
    </row>
    <row r="339" spans="2:65" s="12" customFormat="1" ht="11.25">
      <c r="B339" s="153"/>
      <c r="D339" s="154" t="s">
        <v>154</v>
      </c>
      <c r="E339" s="155" t="s">
        <v>1</v>
      </c>
      <c r="F339" s="156" t="s">
        <v>540</v>
      </c>
      <c r="H339" s="157">
        <v>93</v>
      </c>
      <c r="L339" s="153"/>
      <c r="M339" s="158"/>
      <c r="T339" s="159"/>
      <c r="AT339" s="155" t="s">
        <v>154</v>
      </c>
      <c r="AU339" s="155" t="s">
        <v>152</v>
      </c>
      <c r="AV339" s="12" t="s">
        <v>152</v>
      </c>
      <c r="AW339" s="12" t="s">
        <v>29</v>
      </c>
      <c r="AX339" s="12" t="s">
        <v>80</v>
      </c>
      <c r="AY339" s="155" t="s">
        <v>145</v>
      </c>
    </row>
    <row r="340" spans="2:65" s="1" customFormat="1" ht="24.2" customHeight="1">
      <c r="B340" s="140"/>
      <c r="C340" s="166" t="s">
        <v>541</v>
      </c>
      <c r="D340" s="166" t="s">
        <v>193</v>
      </c>
      <c r="E340" s="167" t="s">
        <v>542</v>
      </c>
      <c r="F340" s="168" t="s">
        <v>543</v>
      </c>
      <c r="G340" s="169" t="s">
        <v>190</v>
      </c>
      <c r="H340" s="170">
        <v>94.86</v>
      </c>
      <c r="I340" s="171">
        <v>9.43</v>
      </c>
      <c r="J340" s="171">
        <f>ROUND(I340*H340,2)</f>
        <v>894.53</v>
      </c>
      <c r="K340" s="172"/>
      <c r="L340" s="173"/>
      <c r="M340" s="174" t="s">
        <v>1</v>
      </c>
      <c r="N340" s="175" t="s">
        <v>41</v>
      </c>
      <c r="O340" s="149">
        <v>0</v>
      </c>
      <c r="P340" s="149">
        <f>O340*H340</f>
        <v>0</v>
      </c>
      <c r="Q340" s="149">
        <v>5.7600000000000004E-3</v>
      </c>
      <c r="R340" s="149">
        <f>Q340*H340</f>
        <v>0.54639360000000003</v>
      </c>
      <c r="S340" s="149">
        <v>0</v>
      </c>
      <c r="T340" s="150">
        <f>S340*H340</f>
        <v>0</v>
      </c>
      <c r="AR340" s="151" t="s">
        <v>387</v>
      </c>
      <c r="AT340" s="151" t="s">
        <v>193</v>
      </c>
      <c r="AU340" s="151" t="s">
        <v>152</v>
      </c>
      <c r="AY340" s="16" t="s">
        <v>145</v>
      </c>
      <c r="BE340" s="152">
        <f>IF(N340="základná",J340,0)</f>
        <v>0</v>
      </c>
      <c r="BF340" s="152">
        <f>IF(N340="znížená",J340,0)</f>
        <v>894.53</v>
      </c>
      <c r="BG340" s="152">
        <f>IF(N340="zákl. prenesená",J340,0)</f>
        <v>0</v>
      </c>
      <c r="BH340" s="152">
        <f>IF(N340="zníž. prenesená",J340,0)</f>
        <v>0</v>
      </c>
      <c r="BI340" s="152">
        <f>IF(N340="nulová",J340,0)</f>
        <v>0</v>
      </c>
      <c r="BJ340" s="16" t="s">
        <v>152</v>
      </c>
      <c r="BK340" s="152">
        <f>ROUND(I340*H340,2)</f>
        <v>894.53</v>
      </c>
      <c r="BL340" s="16" t="s">
        <v>381</v>
      </c>
      <c r="BM340" s="151" t="s">
        <v>544</v>
      </c>
    </row>
    <row r="341" spans="2:65" s="12" customFormat="1" ht="11.25">
      <c r="B341" s="153"/>
      <c r="D341" s="154" t="s">
        <v>154</v>
      </c>
      <c r="F341" s="156" t="s">
        <v>535</v>
      </c>
      <c r="H341" s="157">
        <v>94.86</v>
      </c>
      <c r="L341" s="153"/>
      <c r="M341" s="158"/>
      <c r="T341" s="159"/>
      <c r="AT341" s="155" t="s">
        <v>154</v>
      </c>
      <c r="AU341" s="155" t="s">
        <v>152</v>
      </c>
      <c r="AV341" s="12" t="s">
        <v>152</v>
      </c>
      <c r="AW341" s="12" t="s">
        <v>3</v>
      </c>
      <c r="AX341" s="12" t="s">
        <v>80</v>
      </c>
      <c r="AY341" s="155" t="s">
        <v>145</v>
      </c>
    </row>
    <row r="342" spans="2:65" s="1" customFormat="1" ht="24.2" customHeight="1">
      <c r="B342" s="140"/>
      <c r="C342" s="141" t="s">
        <v>545</v>
      </c>
      <c r="D342" s="141" t="s">
        <v>147</v>
      </c>
      <c r="E342" s="142" t="s">
        <v>546</v>
      </c>
      <c r="F342" s="143" t="s">
        <v>547</v>
      </c>
      <c r="G342" s="144" t="s">
        <v>204</v>
      </c>
      <c r="H342" s="145">
        <v>75</v>
      </c>
      <c r="I342" s="146">
        <v>3.87</v>
      </c>
      <c r="J342" s="146">
        <f>ROUND(I342*H342,2)</f>
        <v>290.25</v>
      </c>
      <c r="K342" s="147"/>
      <c r="L342" s="30"/>
      <c r="M342" s="148" t="s">
        <v>1</v>
      </c>
      <c r="N342" s="119" t="s">
        <v>41</v>
      </c>
      <c r="O342" s="149">
        <v>0.13102</v>
      </c>
      <c r="P342" s="149">
        <f>O342*H342</f>
        <v>9.8264999999999993</v>
      </c>
      <c r="Q342" s="149">
        <v>9.0000000000000002E-6</v>
      </c>
      <c r="R342" s="149">
        <f>Q342*H342</f>
        <v>6.7500000000000004E-4</v>
      </c>
      <c r="S342" s="149">
        <v>0</v>
      </c>
      <c r="T342" s="150">
        <f>S342*H342</f>
        <v>0</v>
      </c>
      <c r="AR342" s="151" t="s">
        <v>381</v>
      </c>
      <c r="AT342" s="151" t="s">
        <v>147</v>
      </c>
      <c r="AU342" s="151" t="s">
        <v>152</v>
      </c>
      <c r="AY342" s="16" t="s">
        <v>145</v>
      </c>
      <c r="BE342" s="152">
        <f>IF(N342="základná",J342,0)</f>
        <v>0</v>
      </c>
      <c r="BF342" s="152">
        <f>IF(N342="znížená",J342,0)</f>
        <v>290.25</v>
      </c>
      <c r="BG342" s="152">
        <f>IF(N342="zákl. prenesená",J342,0)</f>
        <v>0</v>
      </c>
      <c r="BH342" s="152">
        <f>IF(N342="zníž. prenesená",J342,0)</f>
        <v>0</v>
      </c>
      <c r="BI342" s="152">
        <f>IF(N342="nulová",J342,0)</f>
        <v>0</v>
      </c>
      <c r="BJ342" s="16" t="s">
        <v>152</v>
      </c>
      <c r="BK342" s="152">
        <f>ROUND(I342*H342,2)</f>
        <v>290.25</v>
      </c>
      <c r="BL342" s="16" t="s">
        <v>381</v>
      </c>
      <c r="BM342" s="151" t="s">
        <v>548</v>
      </c>
    </row>
    <row r="343" spans="2:65" s="12" customFormat="1" ht="11.25">
      <c r="B343" s="153"/>
      <c r="D343" s="154" t="s">
        <v>154</v>
      </c>
      <c r="E343" s="155" t="s">
        <v>1</v>
      </c>
      <c r="F343" s="156" t="s">
        <v>549</v>
      </c>
      <c r="H343" s="157">
        <v>75</v>
      </c>
      <c r="L343" s="153"/>
      <c r="M343" s="158"/>
      <c r="T343" s="159"/>
      <c r="AT343" s="155" t="s">
        <v>154</v>
      </c>
      <c r="AU343" s="155" t="s">
        <v>152</v>
      </c>
      <c r="AV343" s="12" t="s">
        <v>152</v>
      </c>
      <c r="AW343" s="12" t="s">
        <v>29</v>
      </c>
      <c r="AX343" s="12" t="s">
        <v>80</v>
      </c>
      <c r="AY343" s="155" t="s">
        <v>145</v>
      </c>
    </row>
    <row r="344" spans="2:65" s="1" customFormat="1" ht="33" customHeight="1">
      <c r="B344" s="140"/>
      <c r="C344" s="166" t="s">
        <v>550</v>
      </c>
      <c r="D344" s="166" t="s">
        <v>193</v>
      </c>
      <c r="E344" s="167" t="s">
        <v>551</v>
      </c>
      <c r="F344" s="168" t="s">
        <v>552</v>
      </c>
      <c r="G344" s="169" t="s">
        <v>204</v>
      </c>
      <c r="H344" s="170">
        <v>20.399999999999999</v>
      </c>
      <c r="I344" s="171">
        <v>0.6</v>
      </c>
      <c r="J344" s="171">
        <f>ROUND(I344*H344,2)</f>
        <v>12.24</v>
      </c>
      <c r="K344" s="172"/>
      <c r="L344" s="173"/>
      <c r="M344" s="174" t="s">
        <v>1</v>
      </c>
      <c r="N344" s="175" t="s">
        <v>41</v>
      </c>
      <c r="O344" s="149">
        <v>0</v>
      </c>
      <c r="P344" s="149">
        <f>O344*H344</f>
        <v>0</v>
      </c>
      <c r="Q344" s="149">
        <v>4.0000000000000003E-5</v>
      </c>
      <c r="R344" s="149">
        <f>Q344*H344</f>
        <v>8.1599999999999999E-4</v>
      </c>
      <c r="S344" s="149">
        <v>0</v>
      </c>
      <c r="T344" s="150">
        <f>S344*H344</f>
        <v>0</v>
      </c>
      <c r="AR344" s="151" t="s">
        <v>387</v>
      </c>
      <c r="AT344" s="151" t="s">
        <v>193</v>
      </c>
      <c r="AU344" s="151" t="s">
        <v>152</v>
      </c>
      <c r="AY344" s="16" t="s">
        <v>145</v>
      </c>
      <c r="BE344" s="152">
        <f>IF(N344="základná",J344,0)</f>
        <v>0</v>
      </c>
      <c r="BF344" s="152">
        <f>IF(N344="znížená",J344,0)</f>
        <v>12.24</v>
      </c>
      <c r="BG344" s="152">
        <f>IF(N344="zákl. prenesená",J344,0)</f>
        <v>0</v>
      </c>
      <c r="BH344" s="152">
        <f>IF(N344="zníž. prenesená",J344,0)</f>
        <v>0</v>
      </c>
      <c r="BI344" s="152">
        <f>IF(N344="nulová",J344,0)</f>
        <v>0</v>
      </c>
      <c r="BJ344" s="16" t="s">
        <v>152</v>
      </c>
      <c r="BK344" s="152">
        <f>ROUND(I344*H344,2)</f>
        <v>12.24</v>
      </c>
      <c r="BL344" s="16" t="s">
        <v>381</v>
      </c>
      <c r="BM344" s="151" t="s">
        <v>553</v>
      </c>
    </row>
    <row r="345" spans="2:65" s="12" customFormat="1" ht="11.25">
      <c r="B345" s="153"/>
      <c r="D345" s="154" t="s">
        <v>154</v>
      </c>
      <c r="E345" s="155" t="s">
        <v>1</v>
      </c>
      <c r="F345" s="156" t="s">
        <v>7</v>
      </c>
      <c r="H345" s="157">
        <v>20</v>
      </c>
      <c r="L345" s="153"/>
      <c r="M345" s="158"/>
      <c r="T345" s="159"/>
      <c r="AT345" s="155" t="s">
        <v>154</v>
      </c>
      <c r="AU345" s="155" t="s">
        <v>152</v>
      </c>
      <c r="AV345" s="12" t="s">
        <v>152</v>
      </c>
      <c r="AW345" s="12" t="s">
        <v>29</v>
      </c>
      <c r="AX345" s="12" t="s">
        <v>80</v>
      </c>
      <c r="AY345" s="155" t="s">
        <v>145</v>
      </c>
    </row>
    <row r="346" spans="2:65" s="12" customFormat="1" ht="11.25">
      <c r="B346" s="153"/>
      <c r="D346" s="154" t="s">
        <v>154</v>
      </c>
      <c r="F346" s="156" t="s">
        <v>554</v>
      </c>
      <c r="H346" s="157">
        <v>20.399999999999999</v>
      </c>
      <c r="L346" s="153"/>
      <c r="M346" s="158"/>
      <c r="T346" s="159"/>
      <c r="AT346" s="155" t="s">
        <v>154</v>
      </c>
      <c r="AU346" s="155" t="s">
        <v>152</v>
      </c>
      <c r="AV346" s="12" t="s">
        <v>152</v>
      </c>
      <c r="AW346" s="12" t="s">
        <v>3</v>
      </c>
      <c r="AX346" s="12" t="s">
        <v>80</v>
      </c>
      <c r="AY346" s="155" t="s">
        <v>145</v>
      </c>
    </row>
    <row r="347" spans="2:65" s="1" customFormat="1" ht="33" customHeight="1">
      <c r="B347" s="140"/>
      <c r="C347" s="166" t="s">
        <v>555</v>
      </c>
      <c r="D347" s="166" t="s">
        <v>193</v>
      </c>
      <c r="E347" s="167" t="s">
        <v>556</v>
      </c>
      <c r="F347" s="168" t="s">
        <v>557</v>
      </c>
      <c r="G347" s="169" t="s">
        <v>204</v>
      </c>
      <c r="H347" s="170">
        <v>40</v>
      </c>
      <c r="I347" s="171">
        <v>0.66</v>
      </c>
      <c r="J347" s="171">
        <f>ROUND(I347*H347,2)</f>
        <v>26.4</v>
      </c>
      <c r="K347" s="172"/>
      <c r="L347" s="173"/>
      <c r="M347" s="174" t="s">
        <v>1</v>
      </c>
      <c r="N347" s="175" t="s">
        <v>41</v>
      </c>
      <c r="O347" s="149">
        <v>0</v>
      </c>
      <c r="P347" s="149">
        <f>O347*H347</f>
        <v>0</v>
      </c>
      <c r="Q347" s="149">
        <v>8.0000000000000007E-5</v>
      </c>
      <c r="R347" s="149">
        <f>Q347*H347</f>
        <v>3.2000000000000002E-3</v>
      </c>
      <c r="S347" s="149">
        <v>0</v>
      </c>
      <c r="T347" s="150">
        <f>S347*H347</f>
        <v>0</v>
      </c>
      <c r="AR347" s="151" t="s">
        <v>387</v>
      </c>
      <c r="AT347" s="151" t="s">
        <v>193</v>
      </c>
      <c r="AU347" s="151" t="s">
        <v>152</v>
      </c>
      <c r="AY347" s="16" t="s">
        <v>145</v>
      </c>
      <c r="BE347" s="152">
        <f>IF(N347="základná",J347,0)</f>
        <v>0</v>
      </c>
      <c r="BF347" s="152">
        <f>IF(N347="znížená",J347,0)</f>
        <v>26.4</v>
      </c>
      <c r="BG347" s="152">
        <f>IF(N347="zákl. prenesená",J347,0)</f>
        <v>0</v>
      </c>
      <c r="BH347" s="152">
        <f>IF(N347="zníž. prenesená",J347,0)</f>
        <v>0</v>
      </c>
      <c r="BI347" s="152">
        <f>IF(N347="nulová",J347,0)</f>
        <v>0</v>
      </c>
      <c r="BJ347" s="16" t="s">
        <v>152</v>
      </c>
      <c r="BK347" s="152">
        <f>ROUND(I347*H347,2)</f>
        <v>26.4</v>
      </c>
      <c r="BL347" s="16" t="s">
        <v>381</v>
      </c>
      <c r="BM347" s="151" t="s">
        <v>558</v>
      </c>
    </row>
    <row r="348" spans="2:65" s="12" customFormat="1" ht="11.25">
      <c r="B348" s="153"/>
      <c r="D348" s="154" t="s">
        <v>154</v>
      </c>
      <c r="E348" s="155" t="s">
        <v>1</v>
      </c>
      <c r="F348" s="156" t="s">
        <v>299</v>
      </c>
      <c r="H348" s="157">
        <v>40</v>
      </c>
      <c r="L348" s="153"/>
      <c r="M348" s="158"/>
      <c r="T348" s="159"/>
      <c r="AT348" s="155" t="s">
        <v>154</v>
      </c>
      <c r="AU348" s="155" t="s">
        <v>152</v>
      </c>
      <c r="AV348" s="12" t="s">
        <v>152</v>
      </c>
      <c r="AW348" s="12" t="s">
        <v>29</v>
      </c>
      <c r="AX348" s="12" t="s">
        <v>80</v>
      </c>
      <c r="AY348" s="155" t="s">
        <v>145</v>
      </c>
    </row>
    <row r="349" spans="2:65" s="1" customFormat="1" ht="33" customHeight="1">
      <c r="B349" s="140"/>
      <c r="C349" s="166" t="s">
        <v>559</v>
      </c>
      <c r="D349" s="166" t="s">
        <v>193</v>
      </c>
      <c r="E349" s="167" t="s">
        <v>560</v>
      </c>
      <c r="F349" s="168" t="s">
        <v>561</v>
      </c>
      <c r="G349" s="169" t="s">
        <v>204</v>
      </c>
      <c r="H349" s="170">
        <v>15</v>
      </c>
      <c r="I349" s="171">
        <v>0.72</v>
      </c>
      <c r="J349" s="171">
        <f>ROUND(I349*H349,2)</f>
        <v>10.8</v>
      </c>
      <c r="K349" s="172"/>
      <c r="L349" s="173"/>
      <c r="M349" s="174" t="s">
        <v>1</v>
      </c>
      <c r="N349" s="175" t="s">
        <v>41</v>
      </c>
      <c r="O349" s="149">
        <v>0</v>
      </c>
      <c r="P349" s="149">
        <f>O349*H349</f>
        <v>0</v>
      </c>
      <c r="Q349" s="149">
        <v>1.7000000000000001E-4</v>
      </c>
      <c r="R349" s="149">
        <f>Q349*H349</f>
        <v>2.5500000000000002E-3</v>
      </c>
      <c r="S349" s="149">
        <v>0</v>
      </c>
      <c r="T349" s="150">
        <f>S349*H349</f>
        <v>0</v>
      </c>
      <c r="AR349" s="151" t="s">
        <v>387</v>
      </c>
      <c r="AT349" s="151" t="s">
        <v>193</v>
      </c>
      <c r="AU349" s="151" t="s">
        <v>152</v>
      </c>
      <c r="AY349" s="16" t="s">
        <v>145</v>
      </c>
      <c r="BE349" s="152">
        <f>IF(N349="základná",J349,0)</f>
        <v>0</v>
      </c>
      <c r="BF349" s="152">
        <f>IF(N349="znížená",J349,0)</f>
        <v>10.8</v>
      </c>
      <c r="BG349" s="152">
        <f>IF(N349="zákl. prenesená",J349,0)</f>
        <v>0</v>
      </c>
      <c r="BH349" s="152">
        <f>IF(N349="zníž. prenesená",J349,0)</f>
        <v>0</v>
      </c>
      <c r="BI349" s="152">
        <f>IF(N349="nulová",J349,0)</f>
        <v>0</v>
      </c>
      <c r="BJ349" s="16" t="s">
        <v>152</v>
      </c>
      <c r="BK349" s="152">
        <f>ROUND(I349*H349,2)</f>
        <v>10.8</v>
      </c>
      <c r="BL349" s="16" t="s">
        <v>381</v>
      </c>
      <c r="BM349" s="151" t="s">
        <v>562</v>
      </c>
    </row>
    <row r="350" spans="2:65" s="12" customFormat="1" ht="11.25">
      <c r="B350" s="153"/>
      <c r="D350" s="154" t="s">
        <v>154</v>
      </c>
      <c r="E350" s="155" t="s">
        <v>1</v>
      </c>
      <c r="F350" s="156" t="s">
        <v>563</v>
      </c>
      <c r="H350" s="157">
        <v>15</v>
      </c>
      <c r="L350" s="153"/>
      <c r="M350" s="158"/>
      <c r="T350" s="159"/>
      <c r="AT350" s="155" t="s">
        <v>154</v>
      </c>
      <c r="AU350" s="155" t="s">
        <v>152</v>
      </c>
      <c r="AV350" s="12" t="s">
        <v>152</v>
      </c>
      <c r="AW350" s="12" t="s">
        <v>29</v>
      </c>
      <c r="AX350" s="12" t="s">
        <v>80</v>
      </c>
      <c r="AY350" s="155" t="s">
        <v>145</v>
      </c>
    </row>
    <row r="351" spans="2:65" s="1" customFormat="1" ht="24.2" customHeight="1">
      <c r="B351" s="140"/>
      <c r="C351" s="141" t="s">
        <v>564</v>
      </c>
      <c r="D351" s="141" t="s">
        <v>147</v>
      </c>
      <c r="E351" s="142" t="s">
        <v>565</v>
      </c>
      <c r="F351" s="143" t="s">
        <v>566</v>
      </c>
      <c r="G351" s="144" t="s">
        <v>234</v>
      </c>
      <c r="H351" s="145">
        <v>3.5720000000000001</v>
      </c>
      <c r="I351" s="146">
        <v>42.58</v>
      </c>
      <c r="J351" s="146">
        <f>ROUND(I351*H351,2)</f>
        <v>152.1</v>
      </c>
      <c r="K351" s="147"/>
      <c r="L351" s="30"/>
      <c r="M351" s="148" t="s">
        <v>1</v>
      </c>
      <c r="N351" s="119" t="s">
        <v>41</v>
      </c>
      <c r="O351" s="149">
        <v>1.782</v>
      </c>
      <c r="P351" s="149">
        <f>O351*H351</f>
        <v>6.3653040000000001</v>
      </c>
      <c r="Q351" s="149">
        <v>0</v>
      </c>
      <c r="R351" s="149">
        <f>Q351*H351</f>
        <v>0</v>
      </c>
      <c r="S351" s="149">
        <v>0</v>
      </c>
      <c r="T351" s="150">
        <f>S351*H351</f>
        <v>0</v>
      </c>
      <c r="AR351" s="151" t="s">
        <v>381</v>
      </c>
      <c r="AT351" s="151" t="s">
        <v>147</v>
      </c>
      <c r="AU351" s="151" t="s">
        <v>152</v>
      </c>
      <c r="AY351" s="16" t="s">
        <v>145</v>
      </c>
      <c r="BE351" s="152">
        <f>IF(N351="základná",J351,0)</f>
        <v>0</v>
      </c>
      <c r="BF351" s="152">
        <f>IF(N351="znížená",J351,0)</f>
        <v>152.1</v>
      </c>
      <c r="BG351" s="152">
        <f>IF(N351="zákl. prenesená",J351,0)</f>
        <v>0</v>
      </c>
      <c r="BH351" s="152">
        <f>IF(N351="zníž. prenesená",J351,0)</f>
        <v>0</v>
      </c>
      <c r="BI351" s="152">
        <f>IF(N351="nulová",J351,0)</f>
        <v>0</v>
      </c>
      <c r="BJ351" s="16" t="s">
        <v>152</v>
      </c>
      <c r="BK351" s="152">
        <f>ROUND(I351*H351,2)</f>
        <v>152.1</v>
      </c>
      <c r="BL351" s="16" t="s">
        <v>381</v>
      </c>
      <c r="BM351" s="151" t="s">
        <v>567</v>
      </c>
    </row>
    <row r="352" spans="2:65" s="11" customFormat="1" ht="22.9" customHeight="1">
      <c r="B352" s="129"/>
      <c r="D352" s="130" t="s">
        <v>74</v>
      </c>
      <c r="E352" s="138" t="s">
        <v>568</v>
      </c>
      <c r="F352" s="138" t="s">
        <v>569</v>
      </c>
      <c r="J352" s="139">
        <f>BK352</f>
        <v>1795.7999999999997</v>
      </c>
      <c r="L352" s="129"/>
      <c r="M352" s="133"/>
      <c r="P352" s="134">
        <f>SUM(P353:P359)</f>
        <v>51.238700000000001</v>
      </c>
      <c r="R352" s="134">
        <f>SUM(R353:R359)</f>
        <v>8.5416419999999993E-2</v>
      </c>
      <c r="T352" s="135">
        <f>SUM(T353:T359)</f>
        <v>0</v>
      </c>
      <c r="AR352" s="130" t="s">
        <v>152</v>
      </c>
      <c r="AT352" s="136" t="s">
        <v>74</v>
      </c>
      <c r="AU352" s="136" t="s">
        <v>80</v>
      </c>
      <c r="AY352" s="130" t="s">
        <v>145</v>
      </c>
      <c r="BK352" s="137">
        <f>SUM(BK353:BK359)</f>
        <v>1795.7999999999997</v>
      </c>
    </row>
    <row r="353" spans="2:65" s="1" customFormat="1" ht="16.5" customHeight="1">
      <c r="B353" s="140"/>
      <c r="C353" s="141" t="s">
        <v>570</v>
      </c>
      <c r="D353" s="141" t="s">
        <v>147</v>
      </c>
      <c r="E353" s="142" t="s">
        <v>571</v>
      </c>
      <c r="F353" s="143" t="s">
        <v>572</v>
      </c>
      <c r="G353" s="144" t="s">
        <v>204</v>
      </c>
      <c r="H353" s="145">
        <v>10</v>
      </c>
      <c r="I353" s="146">
        <v>25.95</v>
      </c>
      <c r="J353" s="146">
        <f t="shared" ref="J353:J359" si="0">ROUND(I353*H353,2)</f>
        <v>259.5</v>
      </c>
      <c r="K353" s="147"/>
      <c r="L353" s="30"/>
      <c r="M353" s="148" t="s">
        <v>1</v>
      </c>
      <c r="N353" s="119" t="s">
        <v>41</v>
      </c>
      <c r="O353" s="149">
        <v>0.7389</v>
      </c>
      <c r="P353" s="149">
        <f t="shared" ref="P353:P359" si="1">O353*H353</f>
        <v>7.3890000000000002</v>
      </c>
      <c r="Q353" s="149">
        <v>1.47084E-3</v>
      </c>
      <c r="R353" s="149">
        <f t="shared" ref="R353:R359" si="2">Q353*H353</f>
        <v>1.47084E-2</v>
      </c>
      <c r="S353" s="149">
        <v>0</v>
      </c>
      <c r="T353" s="150">
        <f t="shared" ref="T353:T359" si="3">S353*H353</f>
        <v>0</v>
      </c>
      <c r="AR353" s="151" t="s">
        <v>381</v>
      </c>
      <c r="AT353" s="151" t="s">
        <v>147</v>
      </c>
      <c r="AU353" s="151" t="s">
        <v>152</v>
      </c>
      <c r="AY353" s="16" t="s">
        <v>145</v>
      </c>
      <c r="BE353" s="152">
        <f t="shared" ref="BE353:BE359" si="4">IF(N353="základná",J353,0)</f>
        <v>0</v>
      </c>
      <c r="BF353" s="152">
        <f t="shared" ref="BF353:BF359" si="5">IF(N353="znížená",J353,0)</f>
        <v>259.5</v>
      </c>
      <c r="BG353" s="152">
        <f t="shared" ref="BG353:BG359" si="6">IF(N353="zákl. prenesená",J353,0)</f>
        <v>0</v>
      </c>
      <c r="BH353" s="152">
        <f t="shared" ref="BH353:BH359" si="7">IF(N353="zníž. prenesená",J353,0)</f>
        <v>0</v>
      </c>
      <c r="BI353" s="152">
        <f t="shared" ref="BI353:BI359" si="8">IF(N353="nulová",J353,0)</f>
        <v>0</v>
      </c>
      <c r="BJ353" s="16" t="s">
        <v>152</v>
      </c>
      <c r="BK353" s="152">
        <f t="shared" ref="BK353:BK359" si="9">ROUND(I353*H353,2)</f>
        <v>259.5</v>
      </c>
      <c r="BL353" s="16" t="s">
        <v>381</v>
      </c>
      <c r="BM353" s="151" t="s">
        <v>573</v>
      </c>
    </row>
    <row r="354" spans="2:65" s="1" customFormat="1" ht="16.5" customHeight="1">
      <c r="B354" s="140"/>
      <c r="C354" s="141" t="s">
        <v>574</v>
      </c>
      <c r="D354" s="141" t="s">
        <v>147</v>
      </c>
      <c r="E354" s="142" t="s">
        <v>575</v>
      </c>
      <c r="F354" s="143" t="s">
        <v>576</v>
      </c>
      <c r="G354" s="144" t="s">
        <v>204</v>
      </c>
      <c r="H354" s="145">
        <v>10</v>
      </c>
      <c r="I354" s="146">
        <v>44.28</v>
      </c>
      <c r="J354" s="146">
        <f t="shared" si="0"/>
        <v>442.8</v>
      </c>
      <c r="K354" s="147"/>
      <c r="L354" s="30"/>
      <c r="M354" s="148" t="s">
        <v>1</v>
      </c>
      <c r="N354" s="119" t="s">
        <v>41</v>
      </c>
      <c r="O354" s="149">
        <v>0.88943000000000005</v>
      </c>
      <c r="P354" s="149">
        <f t="shared" si="1"/>
        <v>8.8943000000000012</v>
      </c>
      <c r="Q354" s="149">
        <v>2.6865000000000001E-3</v>
      </c>
      <c r="R354" s="149">
        <f t="shared" si="2"/>
        <v>2.6865E-2</v>
      </c>
      <c r="S354" s="149">
        <v>0</v>
      </c>
      <c r="T354" s="150">
        <f t="shared" si="3"/>
        <v>0</v>
      </c>
      <c r="AR354" s="151" t="s">
        <v>381</v>
      </c>
      <c r="AT354" s="151" t="s">
        <v>147</v>
      </c>
      <c r="AU354" s="151" t="s">
        <v>152</v>
      </c>
      <c r="AY354" s="16" t="s">
        <v>145</v>
      </c>
      <c r="BE354" s="152">
        <f t="shared" si="4"/>
        <v>0</v>
      </c>
      <c r="BF354" s="152">
        <f t="shared" si="5"/>
        <v>442.8</v>
      </c>
      <c r="BG354" s="152">
        <f t="shared" si="6"/>
        <v>0</v>
      </c>
      <c r="BH354" s="152">
        <f t="shared" si="7"/>
        <v>0</v>
      </c>
      <c r="BI354" s="152">
        <f t="shared" si="8"/>
        <v>0</v>
      </c>
      <c r="BJ354" s="16" t="s">
        <v>152</v>
      </c>
      <c r="BK354" s="152">
        <f t="shared" si="9"/>
        <v>442.8</v>
      </c>
      <c r="BL354" s="16" t="s">
        <v>381</v>
      </c>
      <c r="BM354" s="151" t="s">
        <v>577</v>
      </c>
    </row>
    <row r="355" spans="2:65" s="1" customFormat="1" ht="16.5" customHeight="1">
      <c r="B355" s="140"/>
      <c r="C355" s="141" t="s">
        <v>578</v>
      </c>
      <c r="D355" s="141" t="s">
        <v>147</v>
      </c>
      <c r="E355" s="142" t="s">
        <v>579</v>
      </c>
      <c r="F355" s="143" t="s">
        <v>580</v>
      </c>
      <c r="G355" s="144" t="s">
        <v>204</v>
      </c>
      <c r="H355" s="145">
        <v>20</v>
      </c>
      <c r="I355" s="146">
        <v>18.97</v>
      </c>
      <c r="J355" s="146">
        <f t="shared" si="0"/>
        <v>379.4</v>
      </c>
      <c r="K355" s="147"/>
      <c r="L355" s="30"/>
      <c r="M355" s="148" t="s">
        <v>1</v>
      </c>
      <c r="N355" s="119" t="s">
        <v>41</v>
      </c>
      <c r="O355" s="149">
        <v>0.65776999999999997</v>
      </c>
      <c r="P355" s="149">
        <f t="shared" si="1"/>
        <v>13.1554</v>
      </c>
      <c r="Q355" s="149">
        <v>5.1648000000000004E-4</v>
      </c>
      <c r="R355" s="149">
        <f t="shared" si="2"/>
        <v>1.0329600000000001E-2</v>
      </c>
      <c r="S355" s="149">
        <v>0</v>
      </c>
      <c r="T355" s="150">
        <f t="shared" si="3"/>
        <v>0</v>
      </c>
      <c r="AR355" s="151" t="s">
        <v>381</v>
      </c>
      <c r="AT355" s="151" t="s">
        <v>147</v>
      </c>
      <c r="AU355" s="151" t="s">
        <v>152</v>
      </c>
      <c r="AY355" s="16" t="s">
        <v>145</v>
      </c>
      <c r="BE355" s="152">
        <f t="shared" si="4"/>
        <v>0</v>
      </c>
      <c r="BF355" s="152">
        <f t="shared" si="5"/>
        <v>379.4</v>
      </c>
      <c r="BG355" s="152">
        <f t="shared" si="6"/>
        <v>0</v>
      </c>
      <c r="BH355" s="152">
        <f t="shared" si="7"/>
        <v>0</v>
      </c>
      <c r="BI355" s="152">
        <f t="shared" si="8"/>
        <v>0</v>
      </c>
      <c r="BJ355" s="16" t="s">
        <v>152</v>
      </c>
      <c r="BK355" s="152">
        <f t="shared" si="9"/>
        <v>379.4</v>
      </c>
      <c r="BL355" s="16" t="s">
        <v>381</v>
      </c>
      <c r="BM355" s="151" t="s">
        <v>581</v>
      </c>
    </row>
    <row r="356" spans="2:65" s="1" customFormat="1" ht="16.5" customHeight="1">
      <c r="B356" s="140"/>
      <c r="C356" s="141" t="s">
        <v>582</v>
      </c>
      <c r="D356" s="141" t="s">
        <v>147</v>
      </c>
      <c r="E356" s="142" t="s">
        <v>583</v>
      </c>
      <c r="F356" s="143" t="s">
        <v>584</v>
      </c>
      <c r="G356" s="144" t="s">
        <v>204</v>
      </c>
      <c r="H356" s="145">
        <v>15</v>
      </c>
      <c r="I356" s="146">
        <v>26.49</v>
      </c>
      <c r="J356" s="146">
        <f t="shared" si="0"/>
        <v>397.35</v>
      </c>
      <c r="K356" s="147"/>
      <c r="L356" s="30"/>
      <c r="M356" s="148" t="s">
        <v>1</v>
      </c>
      <c r="N356" s="119" t="s">
        <v>41</v>
      </c>
      <c r="O356" s="149">
        <v>0.77739999999999998</v>
      </c>
      <c r="P356" s="149">
        <f t="shared" si="1"/>
        <v>11.661</v>
      </c>
      <c r="Q356" s="149">
        <v>1.3780000000000001E-3</v>
      </c>
      <c r="R356" s="149">
        <f t="shared" si="2"/>
        <v>2.0670000000000001E-2</v>
      </c>
      <c r="S356" s="149">
        <v>0</v>
      </c>
      <c r="T356" s="150">
        <f t="shared" si="3"/>
        <v>0</v>
      </c>
      <c r="AR356" s="151" t="s">
        <v>381</v>
      </c>
      <c r="AT356" s="151" t="s">
        <v>147</v>
      </c>
      <c r="AU356" s="151" t="s">
        <v>152</v>
      </c>
      <c r="AY356" s="16" t="s">
        <v>145</v>
      </c>
      <c r="BE356" s="152">
        <f t="shared" si="4"/>
        <v>0</v>
      </c>
      <c r="BF356" s="152">
        <f t="shared" si="5"/>
        <v>397.35</v>
      </c>
      <c r="BG356" s="152">
        <f t="shared" si="6"/>
        <v>0</v>
      </c>
      <c r="BH356" s="152">
        <f t="shared" si="7"/>
        <v>0</v>
      </c>
      <c r="BI356" s="152">
        <f t="shared" si="8"/>
        <v>0</v>
      </c>
      <c r="BJ356" s="16" t="s">
        <v>152</v>
      </c>
      <c r="BK356" s="152">
        <f t="shared" si="9"/>
        <v>397.35</v>
      </c>
      <c r="BL356" s="16" t="s">
        <v>381</v>
      </c>
      <c r="BM356" s="151" t="s">
        <v>585</v>
      </c>
    </row>
    <row r="357" spans="2:65" s="1" customFormat="1" ht="21.75" customHeight="1">
      <c r="B357" s="140"/>
      <c r="C357" s="141" t="s">
        <v>586</v>
      </c>
      <c r="D357" s="141" t="s">
        <v>147</v>
      </c>
      <c r="E357" s="142" t="s">
        <v>587</v>
      </c>
      <c r="F357" s="143" t="s">
        <v>588</v>
      </c>
      <c r="G357" s="144" t="s">
        <v>204</v>
      </c>
      <c r="H357" s="145">
        <v>10</v>
      </c>
      <c r="I357" s="146">
        <v>22.95</v>
      </c>
      <c r="J357" s="146">
        <f t="shared" si="0"/>
        <v>229.5</v>
      </c>
      <c r="K357" s="147"/>
      <c r="L357" s="30"/>
      <c r="M357" s="148" t="s">
        <v>1</v>
      </c>
      <c r="N357" s="119" t="s">
        <v>41</v>
      </c>
      <c r="O357" s="149">
        <v>0.75746999999999998</v>
      </c>
      <c r="P357" s="149">
        <f t="shared" si="1"/>
        <v>7.5747</v>
      </c>
      <c r="Q357" s="149">
        <v>8.319E-4</v>
      </c>
      <c r="R357" s="149">
        <f t="shared" si="2"/>
        <v>8.319E-3</v>
      </c>
      <c r="S357" s="149">
        <v>0</v>
      </c>
      <c r="T357" s="150">
        <f t="shared" si="3"/>
        <v>0</v>
      </c>
      <c r="AR357" s="151" t="s">
        <v>381</v>
      </c>
      <c r="AT357" s="151" t="s">
        <v>147</v>
      </c>
      <c r="AU357" s="151" t="s">
        <v>152</v>
      </c>
      <c r="AY357" s="16" t="s">
        <v>145</v>
      </c>
      <c r="BE357" s="152">
        <f t="shared" si="4"/>
        <v>0</v>
      </c>
      <c r="BF357" s="152">
        <f t="shared" si="5"/>
        <v>229.5</v>
      </c>
      <c r="BG357" s="152">
        <f t="shared" si="6"/>
        <v>0</v>
      </c>
      <c r="BH357" s="152">
        <f t="shared" si="7"/>
        <v>0</v>
      </c>
      <c r="BI357" s="152">
        <f t="shared" si="8"/>
        <v>0</v>
      </c>
      <c r="BJ357" s="16" t="s">
        <v>152</v>
      </c>
      <c r="BK357" s="152">
        <f t="shared" si="9"/>
        <v>229.5</v>
      </c>
      <c r="BL357" s="16" t="s">
        <v>381</v>
      </c>
      <c r="BM357" s="151" t="s">
        <v>589</v>
      </c>
    </row>
    <row r="358" spans="2:65" s="1" customFormat="1" ht="21.75" customHeight="1">
      <c r="B358" s="140"/>
      <c r="C358" s="141" t="s">
        <v>590</v>
      </c>
      <c r="D358" s="141" t="s">
        <v>147</v>
      </c>
      <c r="E358" s="142" t="s">
        <v>591</v>
      </c>
      <c r="F358" s="143" t="s">
        <v>592</v>
      </c>
      <c r="G358" s="144" t="s">
        <v>204</v>
      </c>
      <c r="H358" s="145">
        <v>3</v>
      </c>
      <c r="I358" s="146">
        <v>28.17</v>
      </c>
      <c r="J358" s="146">
        <f t="shared" si="0"/>
        <v>84.51</v>
      </c>
      <c r="K358" s="147"/>
      <c r="L358" s="30"/>
      <c r="M358" s="148" t="s">
        <v>1</v>
      </c>
      <c r="N358" s="119" t="s">
        <v>41</v>
      </c>
      <c r="O358" s="149">
        <v>0.81510000000000005</v>
      </c>
      <c r="P358" s="149">
        <f t="shared" si="1"/>
        <v>2.4453</v>
      </c>
      <c r="Q358" s="149">
        <v>1.50814E-3</v>
      </c>
      <c r="R358" s="149">
        <f t="shared" si="2"/>
        <v>4.5244200000000004E-3</v>
      </c>
      <c r="S358" s="149">
        <v>0</v>
      </c>
      <c r="T358" s="150">
        <f t="shared" si="3"/>
        <v>0</v>
      </c>
      <c r="AR358" s="151" t="s">
        <v>381</v>
      </c>
      <c r="AT358" s="151" t="s">
        <v>147</v>
      </c>
      <c r="AU358" s="151" t="s">
        <v>152</v>
      </c>
      <c r="AY358" s="16" t="s">
        <v>145</v>
      </c>
      <c r="BE358" s="152">
        <f t="shared" si="4"/>
        <v>0</v>
      </c>
      <c r="BF358" s="152">
        <f t="shared" si="5"/>
        <v>84.51</v>
      </c>
      <c r="BG358" s="152">
        <f t="shared" si="6"/>
        <v>0</v>
      </c>
      <c r="BH358" s="152">
        <f t="shared" si="7"/>
        <v>0</v>
      </c>
      <c r="BI358" s="152">
        <f t="shared" si="8"/>
        <v>0</v>
      </c>
      <c r="BJ358" s="16" t="s">
        <v>152</v>
      </c>
      <c r="BK358" s="152">
        <f t="shared" si="9"/>
        <v>84.51</v>
      </c>
      <c r="BL358" s="16" t="s">
        <v>381</v>
      </c>
      <c r="BM358" s="151" t="s">
        <v>593</v>
      </c>
    </row>
    <row r="359" spans="2:65" s="1" customFormat="1" ht="24.2" customHeight="1">
      <c r="B359" s="140"/>
      <c r="C359" s="141" t="s">
        <v>594</v>
      </c>
      <c r="D359" s="141" t="s">
        <v>147</v>
      </c>
      <c r="E359" s="142" t="s">
        <v>595</v>
      </c>
      <c r="F359" s="143" t="s">
        <v>596</v>
      </c>
      <c r="G359" s="144" t="s">
        <v>234</v>
      </c>
      <c r="H359" s="145">
        <v>8.5000000000000006E-2</v>
      </c>
      <c r="I359" s="146">
        <v>32.19</v>
      </c>
      <c r="J359" s="146">
        <f t="shared" si="0"/>
        <v>2.74</v>
      </c>
      <c r="K359" s="147"/>
      <c r="L359" s="30"/>
      <c r="M359" s="148" t="s">
        <v>1</v>
      </c>
      <c r="N359" s="119" t="s">
        <v>41</v>
      </c>
      <c r="O359" s="149">
        <v>1.4</v>
      </c>
      <c r="P359" s="149">
        <f t="shared" si="1"/>
        <v>0.11899999999999999</v>
      </c>
      <c r="Q359" s="149">
        <v>0</v>
      </c>
      <c r="R359" s="149">
        <f t="shared" si="2"/>
        <v>0</v>
      </c>
      <c r="S359" s="149">
        <v>0</v>
      </c>
      <c r="T359" s="150">
        <f t="shared" si="3"/>
        <v>0</v>
      </c>
      <c r="AR359" s="151" t="s">
        <v>381</v>
      </c>
      <c r="AT359" s="151" t="s">
        <v>147</v>
      </c>
      <c r="AU359" s="151" t="s">
        <v>152</v>
      </c>
      <c r="AY359" s="16" t="s">
        <v>145</v>
      </c>
      <c r="BE359" s="152">
        <f t="shared" si="4"/>
        <v>0</v>
      </c>
      <c r="BF359" s="152">
        <f t="shared" si="5"/>
        <v>2.74</v>
      </c>
      <c r="BG359" s="152">
        <f t="shared" si="6"/>
        <v>0</v>
      </c>
      <c r="BH359" s="152">
        <f t="shared" si="7"/>
        <v>0</v>
      </c>
      <c r="BI359" s="152">
        <f t="shared" si="8"/>
        <v>0</v>
      </c>
      <c r="BJ359" s="16" t="s">
        <v>152</v>
      </c>
      <c r="BK359" s="152">
        <f t="shared" si="9"/>
        <v>2.74</v>
      </c>
      <c r="BL359" s="16" t="s">
        <v>381</v>
      </c>
      <c r="BM359" s="151" t="s">
        <v>597</v>
      </c>
    </row>
    <row r="360" spans="2:65" s="11" customFormat="1" ht="22.9" customHeight="1">
      <c r="B360" s="129"/>
      <c r="D360" s="130" t="s">
        <v>74</v>
      </c>
      <c r="E360" s="138" t="s">
        <v>598</v>
      </c>
      <c r="F360" s="138" t="s">
        <v>599</v>
      </c>
      <c r="J360" s="139">
        <f>BK360</f>
        <v>1862.11</v>
      </c>
      <c r="L360" s="129"/>
      <c r="M360" s="133"/>
      <c r="P360" s="134">
        <f>SUM(P361:P370)</f>
        <v>33.956040999999999</v>
      </c>
      <c r="R360" s="134">
        <f>SUM(R361:R370)</f>
        <v>3.8872950000000003E-2</v>
      </c>
      <c r="T360" s="135">
        <f>SUM(T361:T370)</f>
        <v>0</v>
      </c>
      <c r="AR360" s="130" t="s">
        <v>152</v>
      </c>
      <c r="AT360" s="136" t="s">
        <v>74</v>
      </c>
      <c r="AU360" s="136" t="s">
        <v>80</v>
      </c>
      <c r="AY360" s="130" t="s">
        <v>145</v>
      </c>
      <c r="BK360" s="137">
        <f>SUM(BK361:BK370)</f>
        <v>1862.11</v>
      </c>
    </row>
    <row r="361" spans="2:65" s="1" customFormat="1" ht="24.2" customHeight="1">
      <c r="B361" s="140"/>
      <c r="C361" s="141" t="s">
        <v>600</v>
      </c>
      <c r="D361" s="141" t="s">
        <v>147</v>
      </c>
      <c r="E361" s="142" t="s">
        <v>601</v>
      </c>
      <c r="F361" s="143" t="s">
        <v>602</v>
      </c>
      <c r="G361" s="144" t="s">
        <v>204</v>
      </c>
      <c r="H361" s="145">
        <v>20</v>
      </c>
      <c r="I361" s="146">
        <v>18.27</v>
      </c>
      <c r="J361" s="146">
        <f t="shared" ref="J361:J370" si="10">ROUND(I361*H361,2)</f>
        <v>365.4</v>
      </c>
      <c r="K361" s="147"/>
      <c r="L361" s="30"/>
      <c r="M361" s="148" t="s">
        <v>1</v>
      </c>
      <c r="N361" s="119" t="s">
        <v>41</v>
      </c>
      <c r="O361" s="149">
        <v>0.38105</v>
      </c>
      <c r="P361" s="149">
        <f t="shared" ref="P361:P370" si="11">O361*H361</f>
        <v>7.6210000000000004</v>
      </c>
      <c r="Q361" s="149">
        <v>3.8220000000000002E-4</v>
      </c>
      <c r="R361" s="149">
        <f t="shared" ref="R361:R370" si="12">Q361*H361</f>
        <v>7.6440000000000006E-3</v>
      </c>
      <c r="S361" s="149">
        <v>0</v>
      </c>
      <c r="T361" s="150">
        <f t="shared" ref="T361:T370" si="13">S361*H361</f>
        <v>0</v>
      </c>
      <c r="AR361" s="151" t="s">
        <v>381</v>
      </c>
      <c r="AT361" s="151" t="s">
        <v>147</v>
      </c>
      <c r="AU361" s="151" t="s">
        <v>152</v>
      </c>
      <c r="AY361" s="16" t="s">
        <v>145</v>
      </c>
      <c r="BE361" s="152">
        <f t="shared" ref="BE361:BE370" si="14">IF(N361="základná",J361,0)</f>
        <v>0</v>
      </c>
      <c r="BF361" s="152">
        <f t="shared" ref="BF361:BF370" si="15">IF(N361="znížená",J361,0)</f>
        <v>365.4</v>
      </c>
      <c r="BG361" s="152">
        <f t="shared" ref="BG361:BG370" si="16">IF(N361="zákl. prenesená",J361,0)</f>
        <v>0</v>
      </c>
      <c r="BH361" s="152">
        <f t="shared" ref="BH361:BH370" si="17">IF(N361="zníž. prenesená",J361,0)</f>
        <v>0</v>
      </c>
      <c r="BI361" s="152">
        <f t="shared" ref="BI361:BI370" si="18">IF(N361="nulová",J361,0)</f>
        <v>0</v>
      </c>
      <c r="BJ361" s="16" t="s">
        <v>152</v>
      </c>
      <c r="BK361" s="152">
        <f t="shared" ref="BK361:BK370" si="19">ROUND(I361*H361,2)</f>
        <v>365.4</v>
      </c>
      <c r="BL361" s="16" t="s">
        <v>381</v>
      </c>
      <c r="BM361" s="151" t="s">
        <v>603</v>
      </c>
    </row>
    <row r="362" spans="2:65" s="1" customFormat="1" ht="24.2" customHeight="1">
      <c r="B362" s="140"/>
      <c r="C362" s="141" t="s">
        <v>604</v>
      </c>
      <c r="D362" s="141" t="s">
        <v>147</v>
      </c>
      <c r="E362" s="142" t="s">
        <v>605</v>
      </c>
      <c r="F362" s="143" t="s">
        <v>606</v>
      </c>
      <c r="G362" s="144" t="s">
        <v>204</v>
      </c>
      <c r="H362" s="145">
        <v>40</v>
      </c>
      <c r="I362" s="146">
        <v>22.44</v>
      </c>
      <c r="J362" s="146">
        <f t="shared" si="10"/>
        <v>897.6</v>
      </c>
      <c r="K362" s="147"/>
      <c r="L362" s="30"/>
      <c r="M362" s="148" t="s">
        <v>1</v>
      </c>
      <c r="N362" s="119" t="s">
        <v>41</v>
      </c>
      <c r="O362" s="149">
        <v>0.44163000000000002</v>
      </c>
      <c r="P362" s="149">
        <f t="shared" si="11"/>
        <v>17.665200000000002</v>
      </c>
      <c r="Q362" s="149">
        <v>4.8939999999999997E-4</v>
      </c>
      <c r="R362" s="149">
        <f t="shared" si="12"/>
        <v>1.9576E-2</v>
      </c>
      <c r="S362" s="149">
        <v>0</v>
      </c>
      <c r="T362" s="150">
        <f t="shared" si="13"/>
        <v>0</v>
      </c>
      <c r="AR362" s="151" t="s">
        <v>381</v>
      </c>
      <c r="AT362" s="151" t="s">
        <v>147</v>
      </c>
      <c r="AU362" s="151" t="s">
        <v>152</v>
      </c>
      <c r="AY362" s="16" t="s">
        <v>145</v>
      </c>
      <c r="BE362" s="152">
        <f t="shared" si="14"/>
        <v>0</v>
      </c>
      <c r="BF362" s="152">
        <f t="shared" si="15"/>
        <v>897.6</v>
      </c>
      <c r="BG362" s="152">
        <f t="shared" si="16"/>
        <v>0</v>
      </c>
      <c r="BH362" s="152">
        <f t="shared" si="17"/>
        <v>0</v>
      </c>
      <c r="BI362" s="152">
        <f t="shared" si="18"/>
        <v>0</v>
      </c>
      <c r="BJ362" s="16" t="s">
        <v>152</v>
      </c>
      <c r="BK362" s="152">
        <f t="shared" si="19"/>
        <v>897.6</v>
      </c>
      <c r="BL362" s="16" t="s">
        <v>381</v>
      </c>
      <c r="BM362" s="151" t="s">
        <v>607</v>
      </c>
    </row>
    <row r="363" spans="2:65" s="1" customFormat="1" ht="24.2" customHeight="1">
      <c r="B363" s="140"/>
      <c r="C363" s="141" t="s">
        <v>608</v>
      </c>
      <c r="D363" s="141" t="s">
        <v>147</v>
      </c>
      <c r="E363" s="142" t="s">
        <v>609</v>
      </c>
      <c r="F363" s="143" t="s">
        <v>610</v>
      </c>
      <c r="G363" s="144" t="s">
        <v>204</v>
      </c>
      <c r="H363" s="145">
        <v>15</v>
      </c>
      <c r="I363" s="146">
        <v>29.19</v>
      </c>
      <c r="J363" s="146">
        <f t="shared" si="10"/>
        <v>437.85</v>
      </c>
      <c r="K363" s="147"/>
      <c r="L363" s="30"/>
      <c r="M363" s="148" t="s">
        <v>1</v>
      </c>
      <c r="N363" s="119" t="s">
        <v>41</v>
      </c>
      <c r="O363" s="149">
        <v>0.47125</v>
      </c>
      <c r="P363" s="149">
        <f t="shared" si="11"/>
        <v>7.0687499999999996</v>
      </c>
      <c r="Q363" s="149">
        <v>6.0577000000000005E-4</v>
      </c>
      <c r="R363" s="149">
        <f t="shared" si="12"/>
        <v>9.0865500000000005E-3</v>
      </c>
      <c r="S363" s="149">
        <v>0</v>
      </c>
      <c r="T363" s="150">
        <f t="shared" si="13"/>
        <v>0</v>
      </c>
      <c r="AR363" s="151" t="s">
        <v>381</v>
      </c>
      <c r="AT363" s="151" t="s">
        <v>147</v>
      </c>
      <c r="AU363" s="151" t="s">
        <v>152</v>
      </c>
      <c r="AY363" s="16" t="s">
        <v>145</v>
      </c>
      <c r="BE363" s="152">
        <f t="shared" si="14"/>
        <v>0</v>
      </c>
      <c r="BF363" s="152">
        <f t="shared" si="15"/>
        <v>437.85</v>
      </c>
      <c r="BG363" s="152">
        <f t="shared" si="16"/>
        <v>0</v>
      </c>
      <c r="BH363" s="152">
        <f t="shared" si="17"/>
        <v>0</v>
      </c>
      <c r="BI363" s="152">
        <f t="shared" si="18"/>
        <v>0</v>
      </c>
      <c r="BJ363" s="16" t="s">
        <v>152</v>
      </c>
      <c r="BK363" s="152">
        <f t="shared" si="19"/>
        <v>437.85</v>
      </c>
      <c r="BL363" s="16" t="s">
        <v>381</v>
      </c>
      <c r="BM363" s="151" t="s">
        <v>611</v>
      </c>
    </row>
    <row r="364" spans="2:65" s="1" customFormat="1" ht="24.2" customHeight="1">
      <c r="B364" s="140"/>
      <c r="C364" s="141" t="s">
        <v>612</v>
      </c>
      <c r="D364" s="141" t="s">
        <v>147</v>
      </c>
      <c r="E364" s="142" t="s">
        <v>613</v>
      </c>
      <c r="F364" s="143" t="s">
        <v>614</v>
      </c>
      <c r="G364" s="144" t="s">
        <v>196</v>
      </c>
      <c r="H364" s="145">
        <v>2</v>
      </c>
      <c r="I364" s="146">
        <v>3.28</v>
      </c>
      <c r="J364" s="146">
        <f t="shared" si="10"/>
        <v>6.56</v>
      </c>
      <c r="K364" s="147"/>
      <c r="L364" s="30"/>
      <c r="M364" s="148" t="s">
        <v>1</v>
      </c>
      <c r="N364" s="119" t="s">
        <v>41</v>
      </c>
      <c r="O364" s="149">
        <v>0.12515999999999999</v>
      </c>
      <c r="P364" s="149">
        <f t="shared" si="11"/>
        <v>0.25031999999999999</v>
      </c>
      <c r="Q364" s="149">
        <v>2.2670000000000001E-5</v>
      </c>
      <c r="R364" s="149">
        <f t="shared" si="12"/>
        <v>4.5340000000000003E-5</v>
      </c>
      <c r="S364" s="149">
        <v>0</v>
      </c>
      <c r="T364" s="150">
        <f t="shared" si="13"/>
        <v>0</v>
      </c>
      <c r="AR364" s="151" t="s">
        <v>381</v>
      </c>
      <c r="AT364" s="151" t="s">
        <v>147</v>
      </c>
      <c r="AU364" s="151" t="s">
        <v>152</v>
      </c>
      <c r="AY364" s="16" t="s">
        <v>145</v>
      </c>
      <c r="BE364" s="152">
        <f t="shared" si="14"/>
        <v>0</v>
      </c>
      <c r="BF364" s="152">
        <f t="shared" si="15"/>
        <v>6.56</v>
      </c>
      <c r="BG364" s="152">
        <f t="shared" si="16"/>
        <v>0</v>
      </c>
      <c r="BH364" s="152">
        <f t="shared" si="17"/>
        <v>0</v>
      </c>
      <c r="BI364" s="152">
        <f t="shared" si="18"/>
        <v>0</v>
      </c>
      <c r="BJ364" s="16" t="s">
        <v>152</v>
      </c>
      <c r="BK364" s="152">
        <f t="shared" si="19"/>
        <v>6.56</v>
      </c>
      <c r="BL364" s="16" t="s">
        <v>381</v>
      </c>
      <c r="BM364" s="151" t="s">
        <v>615</v>
      </c>
    </row>
    <row r="365" spans="2:65" s="1" customFormat="1" ht="16.5" customHeight="1">
      <c r="B365" s="140"/>
      <c r="C365" s="166" t="s">
        <v>616</v>
      </c>
      <c r="D365" s="166" t="s">
        <v>193</v>
      </c>
      <c r="E365" s="167" t="s">
        <v>617</v>
      </c>
      <c r="F365" s="168" t="s">
        <v>618</v>
      </c>
      <c r="G365" s="169" t="s">
        <v>196</v>
      </c>
      <c r="H365" s="170">
        <v>2</v>
      </c>
      <c r="I365" s="171">
        <v>8.41</v>
      </c>
      <c r="J365" s="171">
        <f t="shared" si="10"/>
        <v>16.82</v>
      </c>
      <c r="K365" s="172"/>
      <c r="L365" s="173"/>
      <c r="M365" s="174" t="s">
        <v>1</v>
      </c>
      <c r="N365" s="175" t="s">
        <v>41</v>
      </c>
      <c r="O365" s="149">
        <v>0</v>
      </c>
      <c r="P365" s="149">
        <f t="shared" si="11"/>
        <v>0</v>
      </c>
      <c r="Q365" s="149">
        <v>8.0000000000000007E-5</v>
      </c>
      <c r="R365" s="149">
        <f t="shared" si="12"/>
        <v>1.6000000000000001E-4</v>
      </c>
      <c r="S365" s="149">
        <v>0</v>
      </c>
      <c r="T365" s="150">
        <f t="shared" si="13"/>
        <v>0</v>
      </c>
      <c r="AR365" s="151" t="s">
        <v>387</v>
      </c>
      <c r="AT365" s="151" t="s">
        <v>193</v>
      </c>
      <c r="AU365" s="151" t="s">
        <v>152</v>
      </c>
      <c r="AY365" s="16" t="s">
        <v>145</v>
      </c>
      <c r="BE365" s="152">
        <f t="shared" si="14"/>
        <v>0</v>
      </c>
      <c r="BF365" s="152">
        <f t="shared" si="15"/>
        <v>16.82</v>
      </c>
      <c r="BG365" s="152">
        <f t="shared" si="16"/>
        <v>0</v>
      </c>
      <c r="BH365" s="152">
        <f t="shared" si="17"/>
        <v>0</v>
      </c>
      <c r="BI365" s="152">
        <f t="shared" si="18"/>
        <v>0</v>
      </c>
      <c r="BJ365" s="16" t="s">
        <v>152</v>
      </c>
      <c r="BK365" s="152">
        <f t="shared" si="19"/>
        <v>16.82</v>
      </c>
      <c r="BL365" s="16" t="s">
        <v>381</v>
      </c>
      <c r="BM365" s="151" t="s">
        <v>619</v>
      </c>
    </row>
    <row r="366" spans="2:65" s="1" customFormat="1" ht="24.2" customHeight="1">
      <c r="B366" s="140"/>
      <c r="C366" s="141" t="s">
        <v>620</v>
      </c>
      <c r="D366" s="141" t="s">
        <v>147</v>
      </c>
      <c r="E366" s="142" t="s">
        <v>621</v>
      </c>
      <c r="F366" s="143" t="s">
        <v>622</v>
      </c>
      <c r="G366" s="144" t="s">
        <v>196</v>
      </c>
      <c r="H366" s="145">
        <v>3</v>
      </c>
      <c r="I366" s="146">
        <v>5.47</v>
      </c>
      <c r="J366" s="146">
        <f t="shared" si="10"/>
        <v>16.41</v>
      </c>
      <c r="K366" s="147"/>
      <c r="L366" s="30"/>
      <c r="M366" s="148" t="s">
        <v>1</v>
      </c>
      <c r="N366" s="119" t="s">
        <v>41</v>
      </c>
      <c r="O366" s="149">
        <v>0.20630000000000001</v>
      </c>
      <c r="P366" s="149">
        <f t="shared" si="11"/>
        <v>0.61890000000000001</v>
      </c>
      <c r="Q366" s="149">
        <v>4.5479999999999998E-5</v>
      </c>
      <c r="R366" s="149">
        <f t="shared" si="12"/>
        <v>1.3643999999999999E-4</v>
      </c>
      <c r="S366" s="149">
        <v>0</v>
      </c>
      <c r="T366" s="150">
        <f t="shared" si="13"/>
        <v>0</v>
      </c>
      <c r="AR366" s="151" t="s">
        <v>381</v>
      </c>
      <c r="AT366" s="151" t="s">
        <v>147</v>
      </c>
      <c r="AU366" s="151" t="s">
        <v>152</v>
      </c>
      <c r="AY366" s="16" t="s">
        <v>145</v>
      </c>
      <c r="BE366" s="152">
        <f t="shared" si="14"/>
        <v>0</v>
      </c>
      <c r="BF366" s="152">
        <f t="shared" si="15"/>
        <v>16.41</v>
      </c>
      <c r="BG366" s="152">
        <f t="shared" si="16"/>
        <v>0</v>
      </c>
      <c r="BH366" s="152">
        <f t="shared" si="17"/>
        <v>0</v>
      </c>
      <c r="BI366" s="152">
        <f t="shared" si="18"/>
        <v>0</v>
      </c>
      <c r="BJ366" s="16" t="s">
        <v>152</v>
      </c>
      <c r="BK366" s="152">
        <f t="shared" si="19"/>
        <v>16.41</v>
      </c>
      <c r="BL366" s="16" t="s">
        <v>381</v>
      </c>
      <c r="BM366" s="151" t="s">
        <v>623</v>
      </c>
    </row>
    <row r="367" spans="2:65" s="1" customFormat="1" ht="16.5" customHeight="1">
      <c r="B367" s="140"/>
      <c r="C367" s="166" t="s">
        <v>624</v>
      </c>
      <c r="D367" s="166" t="s">
        <v>193</v>
      </c>
      <c r="E367" s="167" t="s">
        <v>625</v>
      </c>
      <c r="F367" s="168" t="s">
        <v>626</v>
      </c>
      <c r="G367" s="169" t="s">
        <v>196</v>
      </c>
      <c r="H367" s="170">
        <v>3</v>
      </c>
      <c r="I367" s="171">
        <v>12.51</v>
      </c>
      <c r="J367" s="171">
        <f t="shared" si="10"/>
        <v>37.53</v>
      </c>
      <c r="K367" s="172"/>
      <c r="L367" s="173"/>
      <c r="M367" s="174" t="s">
        <v>1</v>
      </c>
      <c r="N367" s="175" t="s">
        <v>41</v>
      </c>
      <c r="O367" s="149">
        <v>0</v>
      </c>
      <c r="P367" s="149">
        <f t="shared" si="11"/>
        <v>0</v>
      </c>
      <c r="Q367" s="149">
        <v>1E-4</v>
      </c>
      <c r="R367" s="149">
        <f t="shared" si="12"/>
        <v>3.0000000000000003E-4</v>
      </c>
      <c r="S367" s="149">
        <v>0</v>
      </c>
      <c r="T367" s="150">
        <f t="shared" si="13"/>
        <v>0</v>
      </c>
      <c r="AR367" s="151" t="s">
        <v>387</v>
      </c>
      <c r="AT367" s="151" t="s">
        <v>193</v>
      </c>
      <c r="AU367" s="151" t="s">
        <v>152</v>
      </c>
      <c r="AY367" s="16" t="s">
        <v>145</v>
      </c>
      <c r="BE367" s="152">
        <f t="shared" si="14"/>
        <v>0</v>
      </c>
      <c r="BF367" s="152">
        <f t="shared" si="15"/>
        <v>37.53</v>
      </c>
      <c r="BG367" s="152">
        <f t="shared" si="16"/>
        <v>0</v>
      </c>
      <c r="BH367" s="152">
        <f t="shared" si="17"/>
        <v>0</v>
      </c>
      <c r="BI367" s="152">
        <f t="shared" si="18"/>
        <v>0</v>
      </c>
      <c r="BJ367" s="16" t="s">
        <v>152</v>
      </c>
      <c r="BK367" s="152">
        <f t="shared" si="19"/>
        <v>37.53</v>
      </c>
      <c r="BL367" s="16" t="s">
        <v>381</v>
      </c>
      <c r="BM367" s="151" t="s">
        <v>627</v>
      </c>
    </row>
    <row r="368" spans="2:65" s="1" customFormat="1" ht="24.2" customHeight="1">
      <c r="B368" s="140"/>
      <c r="C368" s="141" t="s">
        <v>628</v>
      </c>
      <c r="D368" s="141" t="s">
        <v>147</v>
      </c>
      <c r="E368" s="142" t="s">
        <v>629</v>
      </c>
      <c r="F368" s="143" t="s">
        <v>630</v>
      </c>
      <c r="G368" s="144" t="s">
        <v>196</v>
      </c>
      <c r="H368" s="145">
        <v>3</v>
      </c>
      <c r="I368" s="146">
        <v>6.04</v>
      </c>
      <c r="J368" s="146">
        <f t="shared" si="10"/>
        <v>18.12</v>
      </c>
      <c r="K368" s="147"/>
      <c r="L368" s="30"/>
      <c r="M368" s="148" t="s">
        <v>1</v>
      </c>
      <c r="N368" s="119" t="s">
        <v>41</v>
      </c>
      <c r="O368" s="149">
        <v>0.22758999999999999</v>
      </c>
      <c r="P368" s="149">
        <f t="shared" si="11"/>
        <v>0.68276999999999999</v>
      </c>
      <c r="Q368" s="149">
        <v>5.1539999999999998E-5</v>
      </c>
      <c r="R368" s="149">
        <f t="shared" si="12"/>
        <v>1.5462000000000001E-4</v>
      </c>
      <c r="S368" s="149">
        <v>0</v>
      </c>
      <c r="T368" s="150">
        <f t="shared" si="13"/>
        <v>0</v>
      </c>
      <c r="AR368" s="151" t="s">
        <v>381</v>
      </c>
      <c r="AT368" s="151" t="s">
        <v>147</v>
      </c>
      <c r="AU368" s="151" t="s">
        <v>152</v>
      </c>
      <c r="AY368" s="16" t="s">
        <v>145</v>
      </c>
      <c r="BE368" s="152">
        <f t="shared" si="14"/>
        <v>0</v>
      </c>
      <c r="BF368" s="152">
        <f t="shared" si="15"/>
        <v>18.12</v>
      </c>
      <c r="BG368" s="152">
        <f t="shared" si="16"/>
        <v>0</v>
      </c>
      <c r="BH368" s="152">
        <f t="shared" si="17"/>
        <v>0</v>
      </c>
      <c r="BI368" s="152">
        <f t="shared" si="18"/>
        <v>0</v>
      </c>
      <c r="BJ368" s="16" t="s">
        <v>152</v>
      </c>
      <c r="BK368" s="152">
        <f t="shared" si="19"/>
        <v>18.12</v>
      </c>
      <c r="BL368" s="16" t="s">
        <v>381</v>
      </c>
      <c r="BM368" s="151" t="s">
        <v>631</v>
      </c>
    </row>
    <row r="369" spans="2:65" s="1" customFormat="1" ht="16.5" customHeight="1">
      <c r="B369" s="140"/>
      <c r="C369" s="166" t="s">
        <v>632</v>
      </c>
      <c r="D369" s="166" t="s">
        <v>193</v>
      </c>
      <c r="E369" s="167" t="s">
        <v>633</v>
      </c>
      <c r="F369" s="168" t="s">
        <v>634</v>
      </c>
      <c r="G369" s="169" t="s">
        <v>196</v>
      </c>
      <c r="H369" s="170">
        <v>3</v>
      </c>
      <c r="I369" s="171">
        <v>21.56</v>
      </c>
      <c r="J369" s="171">
        <f t="shared" si="10"/>
        <v>64.680000000000007</v>
      </c>
      <c r="K369" s="172"/>
      <c r="L369" s="173"/>
      <c r="M369" s="174" t="s">
        <v>1</v>
      </c>
      <c r="N369" s="175" t="s">
        <v>41</v>
      </c>
      <c r="O369" s="149">
        <v>0</v>
      </c>
      <c r="P369" s="149">
        <f t="shared" si="11"/>
        <v>0</v>
      </c>
      <c r="Q369" s="149">
        <v>5.9000000000000003E-4</v>
      </c>
      <c r="R369" s="149">
        <f t="shared" si="12"/>
        <v>1.7700000000000001E-3</v>
      </c>
      <c r="S369" s="149">
        <v>0</v>
      </c>
      <c r="T369" s="150">
        <f t="shared" si="13"/>
        <v>0</v>
      </c>
      <c r="AR369" s="151" t="s">
        <v>387</v>
      </c>
      <c r="AT369" s="151" t="s">
        <v>193</v>
      </c>
      <c r="AU369" s="151" t="s">
        <v>152</v>
      </c>
      <c r="AY369" s="16" t="s">
        <v>145</v>
      </c>
      <c r="BE369" s="152">
        <f t="shared" si="14"/>
        <v>0</v>
      </c>
      <c r="BF369" s="152">
        <f t="shared" si="15"/>
        <v>64.680000000000007</v>
      </c>
      <c r="BG369" s="152">
        <f t="shared" si="16"/>
        <v>0</v>
      </c>
      <c r="BH369" s="152">
        <f t="shared" si="17"/>
        <v>0</v>
      </c>
      <c r="BI369" s="152">
        <f t="shared" si="18"/>
        <v>0</v>
      </c>
      <c r="BJ369" s="16" t="s">
        <v>152</v>
      </c>
      <c r="BK369" s="152">
        <f t="shared" si="19"/>
        <v>64.680000000000007</v>
      </c>
      <c r="BL369" s="16" t="s">
        <v>381</v>
      </c>
      <c r="BM369" s="151" t="s">
        <v>635</v>
      </c>
    </row>
    <row r="370" spans="2:65" s="1" customFormat="1" ht="24.2" customHeight="1">
      <c r="B370" s="140"/>
      <c r="C370" s="141" t="s">
        <v>636</v>
      </c>
      <c r="D370" s="141" t="s">
        <v>147</v>
      </c>
      <c r="E370" s="142" t="s">
        <v>637</v>
      </c>
      <c r="F370" s="143" t="s">
        <v>638</v>
      </c>
      <c r="G370" s="144" t="s">
        <v>234</v>
      </c>
      <c r="H370" s="145">
        <v>3.9E-2</v>
      </c>
      <c r="I370" s="146">
        <v>29.2</v>
      </c>
      <c r="J370" s="146">
        <f t="shared" si="10"/>
        <v>1.1399999999999999</v>
      </c>
      <c r="K370" s="147"/>
      <c r="L370" s="30"/>
      <c r="M370" s="148" t="s">
        <v>1</v>
      </c>
      <c r="N370" s="119" t="s">
        <v>41</v>
      </c>
      <c r="O370" s="149">
        <v>1.2589999999999999</v>
      </c>
      <c r="P370" s="149">
        <f t="shared" si="11"/>
        <v>4.9100999999999999E-2</v>
      </c>
      <c r="Q370" s="149">
        <v>0</v>
      </c>
      <c r="R370" s="149">
        <f t="shared" si="12"/>
        <v>0</v>
      </c>
      <c r="S370" s="149">
        <v>0</v>
      </c>
      <c r="T370" s="150">
        <f t="shared" si="13"/>
        <v>0</v>
      </c>
      <c r="AR370" s="151" t="s">
        <v>381</v>
      </c>
      <c r="AT370" s="151" t="s">
        <v>147</v>
      </c>
      <c r="AU370" s="151" t="s">
        <v>152</v>
      </c>
      <c r="AY370" s="16" t="s">
        <v>145</v>
      </c>
      <c r="BE370" s="152">
        <f t="shared" si="14"/>
        <v>0</v>
      </c>
      <c r="BF370" s="152">
        <f t="shared" si="15"/>
        <v>1.1399999999999999</v>
      </c>
      <c r="BG370" s="152">
        <f t="shared" si="16"/>
        <v>0</v>
      </c>
      <c r="BH370" s="152">
        <f t="shared" si="17"/>
        <v>0</v>
      </c>
      <c r="BI370" s="152">
        <f t="shared" si="18"/>
        <v>0</v>
      </c>
      <c r="BJ370" s="16" t="s">
        <v>152</v>
      </c>
      <c r="BK370" s="152">
        <f t="shared" si="19"/>
        <v>1.1399999999999999</v>
      </c>
      <c r="BL370" s="16" t="s">
        <v>381</v>
      </c>
      <c r="BM370" s="151" t="s">
        <v>639</v>
      </c>
    </row>
    <row r="371" spans="2:65" s="11" customFormat="1" ht="22.9" customHeight="1">
      <c r="B371" s="129"/>
      <c r="D371" s="130" t="s">
        <v>74</v>
      </c>
      <c r="E371" s="138" t="s">
        <v>640</v>
      </c>
      <c r="F371" s="138" t="s">
        <v>641</v>
      </c>
      <c r="J371" s="139">
        <f>BK371</f>
        <v>7195.0500000000011</v>
      </c>
      <c r="L371" s="129"/>
      <c r="M371" s="133"/>
      <c r="P371" s="134">
        <f>SUM(P372:P396)</f>
        <v>43.167266999999995</v>
      </c>
      <c r="R371" s="134">
        <f>SUM(R372:R396)</f>
        <v>0.40272819999999993</v>
      </c>
      <c r="T371" s="135">
        <f>SUM(T372:T396)</f>
        <v>0</v>
      </c>
      <c r="AR371" s="130" t="s">
        <v>152</v>
      </c>
      <c r="AT371" s="136" t="s">
        <v>74</v>
      </c>
      <c r="AU371" s="136" t="s">
        <v>80</v>
      </c>
      <c r="AY371" s="130" t="s">
        <v>145</v>
      </c>
      <c r="BK371" s="137">
        <f>SUM(BK372:BK396)</f>
        <v>7195.0500000000011</v>
      </c>
    </row>
    <row r="372" spans="2:65" s="1" customFormat="1" ht="24.2" customHeight="1">
      <c r="B372" s="140"/>
      <c r="C372" s="141" t="s">
        <v>642</v>
      </c>
      <c r="D372" s="141" t="s">
        <v>147</v>
      </c>
      <c r="E372" s="142" t="s">
        <v>643</v>
      </c>
      <c r="F372" s="143" t="s">
        <v>644</v>
      </c>
      <c r="G372" s="144" t="s">
        <v>196</v>
      </c>
      <c r="H372" s="145">
        <v>4</v>
      </c>
      <c r="I372" s="146">
        <v>24.7</v>
      </c>
      <c r="J372" s="146">
        <f t="shared" ref="J372:J396" si="20">ROUND(I372*H372,2)</f>
        <v>98.8</v>
      </c>
      <c r="K372" s="147"/>
      <c r="L372" s="30"/>
      <c r="M372" s="148" t="s">
        <v>1</v>
      </c>
      <c r="N372" s="119" t="s">
        <v>41</v>
      </c>
      <c r="O372" s="149">
        <v>0.84216000000000002</v>
      </c>
      <c r="P372" s="149">
        <f t="shared" ref="P372:P396" si="21">O372*H372</f>
        <v>3.3686400000000001</v>
      </c>
      <c r="Q372" s="149">
        <v>1.7000000000000001E-4</v>
      </c>
      <c r="R372" s="149">
        <f t="shared" ref="R372:R396" si="22">Q372*H372</f>
        <v>6.8000000000000005E-4</v>
      </c>
      <c r="S372" s="149">
        <v>0</v>
      </c>
      <c r="T372" s="150">
        <f t="shared" ref="T372:T396" si="23">S372*H372</f>
        <v>0</v>
      </c>
      <c r="AR372" s="151" t="s">
        <v>381</v>
      </c>
      <c r="AT372" s="151" t="s">
        <v>147</v>
      </c>
      <c r="AU372" s="151" t="s">
        <v>152</v>
      </c>
      <c r="AY372" s="16" t="s">
        <v>145</v>
      </c>
      <c r="BE372" s="152">
        <f t="shared" ref="BE372:BE396" si="24">IF(N372="základná",J372,0)</f>
        <v>0</v>
      </c>
      <c r="BF372" s="152">
        <f t="shared" ref="BF372:BF396" si="25">IF(N372="znížená",J372,0)</f>
        <v>98.8</v>
      </c>
      <c r="BG372" s="152">
        <f t="shared" ref="BG372:BG396" si="26">IF(N372="zákl. prenesená",J372,0)</f>
        <v>0</v>
      </c>
      <c r="BH372" s="152">
        <f t="shared" ref="BH372:BH396" si="27">IF(N372="zníž. prenesená",J372,0)</f>
        <v>0</v>
      </c>
      <c r="BI372" s="152">
        <f t="shared" ref="BI372:BI396" si="28">IF(N372="nulová",J372,0)</f>
        <v>0</v>
      </c>
      <c r="BJ372" s="16" t="s">
        <v>152</v>
      </c>
      <c r="BK372" s="152">
        <f t="shared" ref="BK372:BK396" si="29">ROUND(I372*H372,2)</f>
        <v>98.8</v>
      </c>
      <c r="BL372" s="16" t="s">
        <v>381</v>
      </c>
      <c r="BM372" s="151" t="s">
        <v>645</v>
      </c>
    </row>
    <row r="373" spans="2:65" s="1" customFormat="1" ht="44.25" customHeight="1">
      <c r="B373" s="140"/>
      <c r="C373" s="166" t="s">
        <v>646</v>
      </c>
      <c r="D373" s="166" t="s">
        <v>193</v>
      </c>
      <c r="E373" s="167" t="s">
        <v>647</v>
      </c>
      <c r="F373" s="168" t="s">
        <v>648</v>
      </c>
      <c r="G373" s="169" t="s">
        <v>196</v>
      </c>
      <c r="H373" s="170">
        <v>4</v>
      </c>
      <c r="I373" s="171">
        <v>156.55000000000001</v>
      </c>
      <c r="J373" s="171">
        <f t="shared" si="20"/>
        <v>626.20000000000005</v>
      </c>
      <c r="K373" s="172"/>
      <c r="L373" s="173"/>
      <c r="M373" s="174" t="s">
        <v>1</v>
      </c>
      <c r="N373" s="175" t="s">
        <v>41</v>
      </c>
      <c r="O373" s="149">
        <v>0</v>
      </c>
      <c r="P373" s="149">
        <f t="shared" si="21"/>
        <v>0</v>
      </c>
      <c r="Q373" s="149">
        <v>1.37E-2</v>
      </c>
      <c r="R373" s="149">
        <f t="shared" si="22"/>
        <v>5.4800000000000001E-2</v>
      </c>
      <c r="S373" s="149">
        <v>0</v>
      </c>
      <c r="T373" s="150">
        <f t="shared" si="23"/>
        <v>0</v>
      </c>
      <c r="AR373" s="151" t="s">
        <v>387</v>
      </c>
      <c r="AT373" s="151" t="s">
        <v>193</v>
      </c>
      <c r="AU373" s="151" t="s">
        <v>152</v>
      </c>
      <c r="AY373" s="16" t="s">
        <v>145</v>
      </c>
      <c r="BE373" s="152">
        <f t="shared" si="24"/>
        <v>0</v>
      </c>
      <c r="BF373" s="152">
        <f t="shared" si="25"/>
        <v>626.20000000000005</v>
      </c>
      <c r="BG373" s="152">
        <f t="shared" si="26"/>
        <v>0</v>
      </c>
      <c r="BH373" s="152">
        <f t="shared" si="27"/>
        <v>0</v>
      </c>
      <c r="BI373" s="152">
        <f t="shared" si="28"/>
        <v>0</v>
      </c>
      <c r="BJ373" s="16" t="s">
        <v>152</v>
      </c>
      <c r="BK373" s="152">
        <f t="shared" si="29"/>
        <v>626.20000000000005</v>
      </c>
      <c r="BL373" s="16" t="s">
        <v>381</v>
      </c>
      <c r="BM373" s="151" t="s">
        <v>649</v>
      </c>
    </row>
    <row r="374" spans="2:65" s="1" customFormat="1" ht="24.2" customHeight="1">
      <c r="B374" s="140"/>
      <c r="C374" s="141" t="s">
        <v>650</v>
      </c>
      <c r="D374" s="141" t="s">
        <v>147</v>
      </c>
      <c r="E374" s="142" t="s">
        <v>651</v>
      </c>
      <c r="F374" s="143" t="s">
        <v>652</v>
      </c>
      <c r="G374" s="144" t="s">
        <v>196</v>
      </c>
      <c r="H374" s="145">
        <v>4</v>
      </c>
      <c r="I374" s="146">
        <v>57.34</v>
      </c>
      <c r="J374" s="146">
        <f t="shared" si="20"/>
        <v>229.36</v>
      </c>
      <c r="K374" s="147"/>
      <c r="L374" s="30"/>
      <c r="M374" s="148" t="s">
        <v>1</v>
      </c>
      <c r="N374" s="119" t="s">
        <v>41</v>
      </c>
      <c r="O374" s="149">
        <v>2.3086199999999999</v>
      </c>
      <c r="P374" s="149">
        <f t="shared" si="21"/>
        <v>9.2344799999999996</v>
      </c>
      <c r="Q374" s="149">
        <v>0</v>
      </c>
      <c r="R374" s="149">
        <f t="shared" si="22"/>
        <v>0</v>
      </c>
      <c r="S374" s="149">
        <v>0</v>
      </c>
      <c r="T374" s="150">
        <f t="shared" si="23"/>
        <v>0</v>
      </c>
      <c r="AR374" s="151" t="s">
        <v>381</v>
      </c>
      <c r="AT374" s="151" t="s">
        <v>147</v>
      </c>
      <c r="AU374" s="151" t="s">
        <v>152</v>
      </c>
      <c r="AY374" s="16" t="s">
        <v>145</v>
      </c>
      <c r="BE374" s="152">
        <f t="shared" si="24"/>
        <v>0</v>
      </c>
      <c r="BF374" s="152">
        <f t="shared" si="25"/>
        <v>229.36</v>
      </c>
      <c r="BG374" s="152">
        <f t="shared" si="26"/>
        <v>0</v>
      </c>
      <c r="BH374" s="152">
        <f t="shared" si="27"/>
        <v>0</v>
      </c>
      <c r="BI374" s="152">
        <f t="shared" si="28"/>
        <v>0</v>
      </c>
      <c r="BJ374" s="16" t="s">
        <v>152</v>
      </c>
      <c r="BK374" s="152">
        <f t="shared" si="29"/>
        <v>229.36</v>
      </c>
      <c r="BL374" s="16" t="s">
        <v>381</v>
      </c>
      <c r="BM374" s="151" t="s">
        <v>653</v>
      </c>
    </row>
    <row r="375" spans="2:65" s="1" customFormat="1" ht="44.25" customHeight="1">
      <c r="B375" s="140"/>
      <c r="C375" s="166" t="s">
        <v>654</v>
      </c>
      <c r="D375" s="166" t="s">
        <v>193</v>
      </c>
      <c r="E375" s="167" t="s">
        <v>655</v>
      </c>
      <c r="F375" s="168" t="s">
        <v>656</v>
      </c>
      <c r="G375" s="169" t="s">
        <v>196</v>
      </c>
      <c r="H375" s="170">
        <v>4</v>
      </c>
      <c r="I375" s="171">
        <v>462.72</v>
      </c>
      <c r="J375" s="171">
        <f t="shared" si="20"/>
        <v>1850.88</v>
      </c>
      <c r="K375" s="172"/>
      <c r="L375" s="173"/>
      <c r="M375" s="174" t="s">
        <v>1</v>
      </c>
      <c r="N375" s="175" t="s">
        <v>41</v>
      </c>
      <c r="O375" s="149">
        <v>0</v>
      </c>
      <c r="P375" s="149">
        <f t="shared" si="21"/>
        <v>0</v>
      </c>
      <c r="Q375" s="149">
        <v>1.6049999999999998E-2</v>
      </c>
      <c r="R375" s="149">
        <f t="shared" si="22"/>
        <v>6.4199999999999993E-2</v>
      </c>
      <c r="S375" s="149">
        <v>0</v>
      </c>
      <c r="T375" s="150">
        <f t="shared" si="23"/>
        <v>0</v>
      </c>
      <c r="AR375" s="151" t="s">
        <v>387</v>
      </c>
      <c r="AT375" s="151" t="s">
        <v>193</v>
      </c>
      <c r="AU375" s="151" t="s">
        <v>152</v>
      </c>
      <c r="AY375" s="16" t="s">
        <v>145</v>
      </c>
      <c r="BE375" s="152">
        <f t="shared" si="24"/>
        <v>0</v>
      </c>
      <c r="BF375" s="152">
        <f t="shared" si="25"/>
        <v>1850.88</v>
      </c>
      <c r="BG375" s="152">
        <f t="shared" si="26"/>
        <v>0</v>
      </c>
      <c r="BH375" s="152">
        <f t="shared" si="27"/>
        <v>0</v>
      </c>
      <c r="BI375" s="152">
        <f t="shared" si="28"/>
        <v>0</v>
      </c>
      <c r="BJ375" s="16" t="s">
        <v>152</v>
      </c>
      <c r="BK375" s="152">
        <f t="shared" si="29"/>
        <v>1850.88</v>
      </c>
      <c r="BL375" s="16" t="s">
        <v>381</v>
      </c>
      <c r="BM375" s="151" t="s">
        <v>657</v>
      </c>
    </row>
    <row r="376" spans="2:65" s="1" customFormat="1" ht="24.2" customHeight="1">
      <c r="B376" s="140"/>
      <c r="C376" s="141" t="s">
        <v>658</v>
      </c>
      <c r="D376" s="141" t="s">
        <v>147</v>
      </c>
      <c r="E376" s="142" t="s">
        <v>659</v>
      </c>
      <c r="F376" s="143" t="s">
        <v>660</v>
      </c>
      <c r="G376" s="144" t="s">
        <v>196</v>
      </c>
      <c r="H376" s="145">
        <v>5</v>
      </c>
      <c r="I376" s="146">
        <v>41.55</v>
      </c>
      <c r="J376" s="146">
        <f t="shared" si="20"/>
        <v>207.75</v>
      </c>
      <c r="K376" s="147"/>
      <c r="L376" s="30"/>
      <c r="M376" s="148" t="s">
        <v>1</v>
      </c>
      <c r="N376" s="119" t="s">
        <v>41</v>
      </c>
      <c r="O376" s="149">
        <v>1.4980800000000001</v>
      </c>
      <c r="P376" s="149">
        <f t="shared" si="21"/>
        <v>7.4904000000000002</v>
      </c>
      <c r="Q376" s="149">
        <v>2.7999999999999998E-4</v>
      </c>
      <c r="R376" s="149">
        <f t="shared" si="22"/>
        <v>1.3999999999999998E-3</v>
      </c>
      <c r="S376" s="149">
        <v>0</v>
      </c>
      <c r="T376" s="150">
        <f t="shared" si="23"/>
        <v>0</v>
      </c>
      <c r="AR376" s="151" t="s">
        <v>381</v>
      </c>
      <c r="AT376" s="151" t="s">
        <v>147</v>
      </c>
      <c r="AU376" s="151" t="s">
        <v>152</v>
      </c>
      <c r="AY376" s="16" t="s">
        <v>145</v>
      </c>
      <c r="BE376" s="152">
        <f t="shared" si="24"/>
        <v>0</v>
      </c>
      <c r="BF376" s="152">
        <f t="shared" si="25"/>
        <v>207.75</v>
      </c>
      <c r="BG376" s="152">
        <f t="shared" si="26"/>
        <v>0</v>
      </c>
      <c r="BH376" s="152">
        <f t="shared" si="27"/>
        <v>0</v>
      </c>
      <c r="BI376" s="152">
        <f t="shared" si="28"/>
        <v>0</v>
      </c>
      <c r="BJ376" s="16" t="s">
        <v>152</v>
      </c>
      <c r="BK376" s="152">
        <f t="shared" si="29"/>
        <v>207.75</v>
      </c>
      <c r="BL376" s="16" t="s">
        <v>381</v>
      </c>
      <c r="BM376" s="151" t="s">
        <v>661</v>
      </c>
    </row>
    <row r="377" spans="2:65" s="1" customFormat="1" ht="16.5" customHeight="1">
      <c r="B377" s="140"/>
      <c r="C377" s="166" t="s">
        <v>662</v>
      </c>
      <c r="D377" s="166" t="s">
        <v>193</v>
      </c>
      <c r="E377" s="167" t="s">
        <v>663</v>
      </c>
      <c r="F377" s="168" t="s">
        <v>664</v>
      </c>
      <c r="G377" s="169" t="s">
        <v>196</v>
      </c>
      <c r="H377" s="170">
        <v>5</v>
      </c>
      <c r="I377" s="171">
        <v>97.53</v>
      </c>
      <c r="J377" s="171">
        <f t="shared" si="20"/>
        <v>487.65</v>
      </c>
      <c r="K377" s="172"/>
      <c r="L377" s="173"/>
      <c r="M377" s="174" t="s">
        <v>1</v>
      </c>
      <c r="N377" s="175" t="s">
        <v>41</v>
      </c>
      <c r="O377" s="149">
        <v>0</v>
      </c>
      <c r="P377" s="149">
        <f t="shared" si="21"/>
        <v>0</v>
      </c>
      <c r="Q377" s="149">
        <v>1.41E-2</v>
      </c>
      <c r="R377" s="149">
        <f t="shared" si="22"/>
        <v>7.0499999999999993E-2</v>
      </c>
      <c r="S377" s="149">
        <v>0</v>
      </c>
      <c r="T377" s="150">
        <f t="shared" si="23"/>
        <v>0</v>
      </c>
      <c r="AR377" s="151" t="s">
        <v>387</v>
      </c>
      <c r="AT377" s="151" t="s">
        <v>193</v>
      </c>
      <c r="AU377" s="151" t="s">
        <v>152</v>
      </c>
      <c r="AY377" s="16" t="s">
        <v>145</v>
      </c>
      <c r="BE377" s="152">
        <f t="shared" si="24"/>
        <v>0</v>
      </c>
      <c r="BF377" s="152">
        <f t="shared" si="25"/>
        <v>487.65</v>
      </c>
      <c r="BG377" s="152">
        <f t="shared" si="26"/>
        <v>0</v>
      </c>
      <c r="BH377" s="152">
        <f t="shared" si="27"/>
        <v>0</v>
      </c>
      <c r="BI377" s="152">
        <f t="shared" si="28"/>
        <v>0</v>
      </c>
      <c r="BJ377" s="16" t="s">
        <v>152</v>
      </c>
      <c r="BK377" s="152">
        <f t="shared" si="29"/>
        <v>487.65</v>
      </c>
      <c r="BL377" s="16" t="s">
        <v>381</v>
      </c>
      <c r="BM377" s="151" t="s">
        <v>665</v>
      </c>
    </row>
    <row r="378" spans="2:65" s="1" customFormat="1" ht="24.2" customHeight="1">
      <c r="B378" s="140"/>
      <c r="C378" s="141" t="s">
        <v>666</v>
      </c>
      <c r="D378" s="141" t="s">
        <v>147</v>
      </c>
      <c r="E378" s="142" t="s">
        <v>667</v>
      </c>
      <c r="F378" s="143" t="s">
        <v>668</v>
      </c>
      <c r="G378" s="144" t="s">
        <v>196</v>
      </c>
      <c r="H378" s="145">
        <v>1</v>
      </c>
      <c r="I378" s="146">
        <v>30.45</v>
      </c>
      <c r="J378" s="146">
        <f t="shared" si="20"/>
        <v>30.45</v>
      </c>
      <c r="K378" s="147"/>
      <c r="L378" s="30"/>
      <c r="M378" s="148" t="s">
        <v>1</v>
      </c>
      <c r="N378" s="119" t="s">
        <v>41</v>
      </c>
      <c r="O378" s="149">
        <v>0.96875</v>
      </c>
      <c r="P378" s="149">
        <f t="shared" si="21"/>
        <v>0.96875</v>
      </c>
      <c r="Q378" s="149">
        <v>2.7999999999999998E-4</v>
      </c>
      <c r="R378" s="149">
        <f t="shared" si="22"/>
        <v>2.7999999999999998E-4</v>
      </c>
      <c r="S378" s="149">
        <v>0</v>
      </c>
      <c r="T378" s="150">
        <f t="shared" si="23"/>
        <v>0</v>
      </c>
      <c r="AR378" s="151" t="s">
        <v>381</v>
      </c>
      <c r="AT378" s="151" t="s">
        <v>147</v>
      </c>
      <c r="AU378" s="151" t="s">
        <v>152</v>
      </c>
      <c r="AY378" s="16" t="s">
        <v>145</v>
      </c>
      <c r="BE378" s="152">
        <f t="shared" si="24"/>
        <v>0</v>
      </c>
      <c r="BF378" s="152">
        <f t="shared" si="25"/>
        <v>30.45</v>
      </c>
      <c r="BG378" s="152">
        <f t="shared" si="26"/>
        <v>0</v>
      </c>
      <c r="BH378" s="152">
        <f t="shared" si="27"/>
        <v>0</v>
      </c>
      <c r="BI378" s="152">
        <f t="shared" si="28"/>
        <v>0</v>
      </c>
      <c r="BJ378" s="16" t="s">
        <v>152</v>
      </c>
      <c r="BK378" s="152">
        <f t="shared" si="29"/>
        <v>30.45</v>
      </c>
      <c r="BL378" s="16" t="s">
        <v>381</v>
      </c>
      <c r="BM378" s="151" t="s">
        <v>669</v>
      </c>
    </row>
    <row r="379" spans="2:65" s="1" customFormat="1" ht="16.5" customHeight="1">
      <c r="B379" s="140"/>
      <c r="C379" s="166" t="s">
        <v>670</v>
      </c>
      <c r="D379" s="166" t="s">
        <v>193</v>
      </c>
      <c r="E379" s="167" t="s">
        <v>671</v>
      </c>
      <c r="F379" s="168" t="s">
        <v>672</v>
      </c>
      <c r="G379" s="169" t="s">
        <v>196</v>
      </c>
      <c r="H379" s="170">
        <v>1</v>
      </c>
      <c r="I379" s="171">
        <v>167</v>
      </c>
      <c r="J379" s="171">
        <f t="shared" si="20"/>
        <v>167</v>
      </c>
      <c r="K379" s="172"/>
      <c r="L379" s="173"/>
      <c r="M379" s="174" t="s">
        <v>1</v>
      </c>
      <c r="N379" s="175" t="s">
        <v>41</v>
      </c>
      <c r="O379" s="149">
        <v>0</v>
      </c>
      <c r="P379" s="149">
        <f t="shared" si="21"/>
        <v>0</v>
      </c>
      <c r="Q379" s="149">
        <v>1.35E-2</v>
      </c>
      <c r="R379" s="149">
        <f t="shared" si="22"/>
        <v>1.35E-2</v>
      </c>
      <c r="S379" s="149">
        <v>0</v>
      </c>
      <c r="T379" s="150">
        <f t="shared" si="23"/>
        <v>0</v>
      </c>
      <c r="AR379" s="151" t="s">
        <v>387</v>
      </c>
      <c r="AT379" s="151" t="s">
        <v>193</v>
      </c>
      <c r="AU379" s="151" t="s">
        <v>152</v>
      </c>
      <c r="AY379" s="16" t="s">
        <v>145</v>
      </c>
      <c r="BE379" s="152">
        <f t="shared" si="24"/>
        <v>0</v>
      </c>
      <c r="BF379" s="152">
        <f t="shared" si="25"/>
        <v>167</v>
      </c>
      <c r="BG379" s="152">
        <f t="shared" si="26"/>
        <v>0</v>
      </c>
      <c r="BH379" s="152">
        <f t="shared" si="27"/>
        <v>0</v>
      </c>
      <c r="BI379" s="152">
        <f t="shared" si="28"/>
        <v>0</v>
      </c>
      <c r="BJ379" s="16" t="s">
        <v>152</v>
      </c>
      <c r="BK379" s="152">
        <f t="shared" si="29"/>
        <v>167</v>
      </c>
      <c r="BL379" s="16" t="s">
        <v>381</v>
      </c>
      <c r="BM379" s="151" t="s">
        <v>673</v>
      </c>
    </row>
    <row r="380" spans="2:65" s="1" customFormat="1" ht="24.2" customHeight="1">
      <c r="B380" s="140"/>
      <c r="C380" s="141" t="s">
        <v>674</v>
      </c>
      <c r="D380" s="141" t="s">
        <v>147</v>
      </c>
      <c r="E380" s="142" t="s">
        <v>675</v>
      </c>
      <c r="F380" s="143" t="s">
        <v>676</v>
      </c>
      <c r="G380" s="144" t="s">
        <v>196</v>
      </c>
      <c r="H380" s="145">
        <v>2</v>
      </c>
      <c r="I380" s="146">
        <v>69.260000000000005</v>
      </c>
      <c r="J380" s="146">
        <f t="shared" si="20"/>
        <v>138.52000000000001</v>
      </c>
      <c r="K380" s="147"/>
      <c r="L380" s="30"/>
      <c r="M380" s="148" t="s">
        <v>1</v>
      </c>
      <c r="N380" s="119" t="s">
        <v>41</v>
      </c>
      <c r="O380" s="149">
        <v>2.359</v>
      </c>
      <c r="P380" s="149">
        <f t="shared" si="21"/>
        <v>4.718</v>
      </c>
      <c r="Q380" s="149">
        <v>4.7600000000000002E-4</v>
      </c>
      <c r="R380" s="149">
        <f t="shared" si="22"/>
        <v>9.5200000000000005E-4</v>
      </c>
      <c r="S380" s="149">
        <v>0</v>
      </c>
      <c r="T380" s="150">
        <f t="shared" si="23"/>
        <v>0</v>
      </c>
      <c r="AR380" s="151" t="s">
        <v>381</v>
      </c>
      <c r="AT380" s="151" t="s">
        <v>147</v>
      </c>
      <c r="AU380" s="151" t="s">
        <v>152</v>
      </c>
      <c r="AY380" s="16" t="s">
        <v>145</v>
      </c>
      <c r="BE380" s="152">
        <f t="shared" si="24"/>
        <v>0</v>
      </c>
      <c r="BF380" s="152">
        <f t="shared" si="25"/>
        <v>138.52000000000001</v>
      </c>
      <c r="BG380" s="152">
        <f t="shared" si="26"/>
        <v>0</v>
      </c>
      <c r="BH380" s="152">
        <f t="shared" si="27"/>
        <v>0</v>
      </c>
      <c r="BI380" s="152">
        <f t="shared" si="28"/>
        <v>0</v>
      </c>
      <c r="BJ380" s="16" t="s">
        <v>152</v>
      </c>
      <c r="BK380" s="152">
        <f t="shared" si="29"/>
        <v>138.52000000000001</v>
      </c>
      <c r="BL380" s="16" t="s">
        <v>381</v>
      </c>
      <c r="BM380" s="151" t="s">
        <v>677</v>
      </c>
    </row>
    <row r="381" spans="2:65" s="1" customFormat="1" ht="24.2" customHeight="1">
      <c r="B381" s="140"/>
      <c r="C381" s="166" t="s">
        <v>678</v>
      </c>
      <c r="D381" s="166" t="s">
        <v>193</v>
      </c>
      <c r="E381" s="167" t="s">
        <v>679</v>
      </c>
      <c r="F381" s="168" t="s">
        <v>680</v>
      </c>
      <c r="G381" s="169" t="s">
        <v>196</v>
      </c>
      <c r="H381" s="170">
        <v>2</v>
      </c>
      <c r="I381" s="171">
        <v>229.82</v>
      </c>
      <c r="J381" s="171">
        <f t="shared" si="20"/>
        <v>459.64</v>
      </c>
      <c r="K381" s="172"/>
      <c r="L381" s="173"/>
      <c r="M381" s="174" t="s">
        <v>1</v>
      </c>
      <c r="N381" s="175" t="s">
        <v>41</v>
      </c>
      <c r="O381" s="149">
        <v>0</v>
      </c>
      <c r="P381" s="149">
        <f t="shared" si="21"/>
        <v>0</v>
      </c>
      <c r="Q381" s="149">
        <v>1.2E-2</v>
      </c>
      <c r="R381" s="149">
        <f t="shared" si="22"/>
        <v>2.4E-2</v>
      </c>
      <c r="S381" s="149">
        <v>0</v>
      </c>
      <c r="T381" s="150">
        <f t="shared" si="23"/>
        <v>0</v>
      </c>
      <c r="AR381" s="151" t="s">
        <v>387</v>
      </c>
      <c r="AT381" s="151" t="s">
        <v>193</v>
      </c>
      <c r="AU381" s="151" t="s">
        <v>152</v>
      </c>
      <c r="AY381" s="16" t="s">
        <v>145</v>
      </c>
      <c r="BE381" s="152">
        <f t="shared" si="24"/>
        <v>0</v>
      </c>
      <c r="BF381" s="152">
        <f t="shared" si="25"/>
        <v>459.64</v>
      </c>
      <c r="BG381" s="152">
        <f t="shared" si="26"/>
        <v>0</v>
      </c>
      <c r="BH381" s="152">
        <f t="shared" si="27"/>
        <v>0</v>
      </c>
      <c r="BI381" s="152">
        <f t="shared" si="28"/>
        <v>0</v>
      </c>
      <c r="BJ381" s="16" t="s">
        <v>152</v>
      </c>
      <c r="BK381" s="152">
        <f t="shared" si="29"/>
        <v>459.64</v>
      </c>
      <c r="BL381" s="16" t="s">
        <v>381</v>
      </c>
      <c r="BM381" s="151" t="s">
        <v>681</v>
      </c>
    </row>
    <row r="382" spans="2:65" s="1" customFormat="1" ht="24.2" customHeight="1">
      <c r="B382" s="140"/>
      <c r="C382" s="141" t="s">
        <v>682</v>
      </c>
      <c r="D382" s="141" t="s">
        <v>147</v>
      </c>
      <c r="E382" s="142" t="s">
        <v>683</v>
      </c>
      <c r="F382" s="143" t="s">
        <v>684</v>
      </c>
      <c r="G382" s="144" t="s">
        <v>196</v>
      </c>
      <c r="H382" s="145">
        <v>1</v>
      </c>
      <c r="I382" s="146">
        <v>73.290000000000006</v>
      </c>
      <c r="J382" s="146">
        <f t="shared" si="20"/>
        <v>73.290000000000006</v>
      </c>
      <c r="K382" s="147"/>
      <c r="L382" s="30"/>
      <c r="M382" s="148" t="s">
        <v>1</v>
      </c>
      <c r="N382" s="119" t="s">
        <v>41</v>
      </c>
      <c r="O382" s="149">
        <v>2.4596399999999998</v>
      </c>
      <c r="P382" s="149">
        <f t="shared" si="21"/>
        <v>2.4596399999999998</v>
      </c>
      <c r="Q382" s="149">
        <v>5.44E-4</v>
      </c>
      <c r="R382" s="149">
        <f t="shared" si="22"/>
        <v>5.44E-4</v>
      </c>
      <c r="S382" s="149">
        <v>0</v>
      </c>
      <c r="T382" s="150">
        <f t="shared" si="23"/>
        <v>0</v>
      </c>
      <c r="AR382" s="151" t="s">
        <v>381</v>
      </c>
      <c r="AT382" s="151" t="s">
        <v>147</v>
      </c>
      <c r="AU382" s="151" t="s">
        <v>152</v>
      </c>
      <c r="AY382" s="16" t="s">
        <v>145</v>
      </c>
      <c r="BE382" s="152">
        <f t="shared" si="24"/>
        <v>0</v>
      </c>
      <c r="BF382" s="152">
        <f t="shared" si="25"/>
        <v>73.290000000000006</v>
      </c>
      <c r="BG382" s="152">
        <f t="shared" si="26"/>
        <v>0</v>
      </c>
      <c r="BH382" s="152">
        <f t="shared" si="27"/>
        <v>0</v>
      </c>
      <c r="BI382" s="152">
        <f t="shared" si="28"/>
        <v>0</v>
      </c>
      <c r="BJ382" s="16" t="s">
        <v>152</v>
      </c>
      <c r="BK382" s="152">
        <f t="shared" si="29"/>
        <v>73.290000000000006</v>
      </c>
      <c r="BL382" s="16" t="s">
        <v>381</v>
      </c>
      <c r="BM382" s="151" t="s">
        <v>685</v>
      </c>
    </row>
    <row r="383" spans="2:65" s="1" customFormat="1" ht="24.2" customHeight="1">
      <c r="B383" s="140"/>
      <c r="C383" s="166" t="s">
        <v>686</v>
      </c>
      <c r="D383" s="166" t="s">
        <v>193</v>
      </c>
      <c r="E383" s="167" t="s">
        <v>687</v>
      </c>
      <c r="F383" s="168" t="s">
        <v>688</v>
      </c>
      <c r="G383" s="169" t="s">
        <v>196</v>
      </c>
      <c r="H383" s="170">
        <v>1</v>
      </c>
      <c r="I383" s="171">
        <v>229.86</v>
      </c>
      <c r="J383" s="171">
        <f t="shared" si="20"/>
        <v>229.86</v>
      </c>
      <c r="K383" s="172"/>
      <c r="L383" s="173"/>
      <c r="M383" s="174" t="s">
        <v>1</v>
      </c>
      <c r="N383" s="175" t="s">
        <v>41</v>
      </c>
      <c r="O383" s="149">
        <v>0</v>
      </c>
      <c r="P383" s="149">
        <f t="shared" si="21"/>
        <v>0</v>
      </c>
      <c r="Q383" s="149">
        <v>1.2500000000000001E-2</v>
      </c>
      <c r="R383" s="149">
        <f t="shared" si="22"/>
        <v>1.2500000000000001E-2</v>
      </c>
      <c r="S383" s="149">
        <v>0</v>
      </c>
      <c r="T383" s="150">
        <f t="shared" si="23"/>
        <v>0</v>
      </c>
      <c r="AR383" s="151" t="s">
        <v>387</v>
      </c>
      <c r="AT383" s="151" t="s">
        <v>193</v>
      </c>
      <c r="AU383" s="151" t="s">
        <v>152</v>
      </c>
      <c r="AY383" s="16" t="s">
        <v>145</v>
      </c>
      <c r="BE383" s="152">
        <f t="shared" si="24"/>
        <v>0</v>
      </c>
      <c r="BF383" s="152">
        <f t="shared" si="25"/>
        <v>229.86</v>
      </c>
      <c r="BG383" s="152">
        <f t="shared" si="26"/>
        <v>0</v>
      </c>
      <c r="BH383" s="152">
        <f t="shared" si="27"/>
        <v>0</v>
      </c>
      <c r="BI383" s="152">
        <f t="shared" si="28"/>
        <v>0</v>
      </c>
      <c r="BJ383" s="16" t="s">
        <v>152</v>
      </c>
      <c r="BK383" s="152">
        <f t="shared" si="29"/>
        <v>229.86</v>
      </c>
      <c r="BL383" s="16" t="s">
        <v>381</v>
      </c>
      <c r="BM383" s="151" t="s">
        <v>689</v>
      </c>
    </row>
    <row r="384" spans="2:65" s="1" customFormat="1" ht="37.9" customHeight="1">
      <c r="B384" s="140"/>
      <c r="C384" s="141" t="s">
        <v>690</v>
      </c>
      <c r="D384" s="141" t="s">
        <v>147</v>
      </c>
      <c r="E384" s="142" t="s">
        <v>691</v>
      </c>
      <c r="F384" s="143" t="s">
        <v>692</v>
      </c>
      <c r="G384" s="144" t="s">
        <v>196</v>
      </c>
      <c r="H384" s="145">
        <v>2</v>
      </c>
      <c r="I384" s="146">
        <v>57.3</v>
      </c>
      <c r="J384" s="146">
        <f t="shared" si="20"/>
        <v>114.6</v>
      </c>
      <c r="K384" s="147"/>
      <c r="L384" s="30"/>
      <c r="M384" s="148" t="s">
        <v>1</v>
      </c>
      <c r="N384" s="119" t="s">
        <v>41</v>
      </c>
      <c r="O384" s="149">
        <v>1.5899399999999999</v>
      </c>
      <c r="P384" s="149">
        <f t="shared" si="21"/>
        <v>3.1798799999999998</v>
      </c>
      <c r="Q384" s="149">
        <v>7.9900000000000001E-4</v>
      </c>
      <c r="R384" s="149">
        <f t="shared" si="22"/>
        <v>1.598E-3</v>
      </c>
      <c r="S384" s="149">
        <v>0</v>
      </c>
      <c r="T384" s="150">
        <f t="shared" si="23"/>
        <v>0</v>
      </c>
      <c r="AR384" s="151" t="s">
        <v>381</v>
      </c>
      <c r="AT384" s="151" t="s">
        <v>147</v>
      </c>
      <c r="AU384" s="151" t="s">
        <v>152</v>
      </c>
      <c r="AY384" s="16" t="s">
        <v>145</v>
      </c>
      <c r="BE384" s="152">
        <f t="shared" si="24"/>
        <v>0</v>
      </c>
      <c r="BF384" s="152">
        <f t="shared" si="25"/>
        <v>114.6</v>
      </c>
      <c r="BG384" s="152">
        <f t="shared" si="26"/>
        <v>0</v>
      </c>
      <c r="BH384" s="152">
        <f t="shared" si="27"/>
        <v>0</v>
      </c>
      <c r="BI384" s="152">
        <f t="shared" si="28"/>
        <v>0</v>
      </c>
      <c r="BJ384" s="16" t="s">
        <v>152</v>
      </c>
      <c r="BK384" s="152">
        <f t="shared" si="29"/>
        <v>114.6</v>
      </c>
      <c r="BL384" s="16" t="s">
        <v>381</v>
      </c>
      <c r="BM384" s="151" t="s">
        <v>693</v>
      </c>
    </row>
    <row r="385" spans="2:65" s="1" customFormat="1" ht="24.2" customHeight="1">
      <c r="B385" s="140"/>
      <c r="C385" s="166" t="s">
        <v>694</v>
      </c>
      <c r="D385" s="166" t="s">
        <v>193</v>
      </c>
      <c r="E385" s="167" t="s">
        <v>695</v>
      </c>
      <c r="F385" s="168" t="s">
        <v>696</v>
      </c>
      <c r="G385" s="169" t="s">
        <v>196</v>
      </c>
      <c r="H385" s="170">
        <v>2</v>
      </c>
      <c r="I385" s="171">
        <v>361.26</v>
      </c>
      <c r="J385" s="171">
        <f t="shared" si="20"/>
        <v>722.52</v>
      </c>
      <c r="K385" s="172"/>
      <c r="L385" s="173"/>
      <c r="M385" s="174" t="s">
        <v>1</v>
      </c>
      <c r="N385" s="175" t="s">
        <v>41</v>
      </c>
      <c r="O385" s="149">
        <v>0</v>
      </c>
      <c r="P385" s="149">
        <f t="shared" si="21"/>
        <v>0</v>
      </c>
      <c r="Q385" s="149">
        <v>3.1E-2</v>
      </c>
      <c r="R385" s="149">
        <f t="shared" si="22"/>
        <v>6.2E-2</v>
      </c>
      <c r="S385" s="149">
        <v>0</v>
      </c>
      <c r="T385" s="150">
        <f t="shared" si="23"/>
        <v>0</v>
      </c>
      <c r="AR385" s="151" t="s">
        <v>387</v>
      </c>
      <c r="AT385" s="151" t="s">
        <v>193</v>
      </c>
      <c r="AU385" s="151" t="s">
        <v>152</v>
      </c>
      <c r="AY385" s="16" t="s">
        <v>145</v>
      </c>
      <c r="BE385" s="152">
        <f t="shared" si="24"/>
        <v>0</v>
      </c>
      <c r="BF385" s="152">
        <f t="shared" si="25"/>
        <v>722.52</v>
      </c>
      <c r="BG385" s="152">
        <f t="shared" si="26"/>
        <v>0</v>
      </c>
      <c r="BH385" s="152">
        <f t="shared" si="27"/>
        <v>0</v>
      </c>
      <c r="BI385" s="152">
        <f t="shared" si="28"/>
        <v>0</v>
      </c>
      <c r="BJ385" s="16" t="s">
        <v>152</v>
      </c>
      <c r="BK385" s="152">
        <f t="shared" si="29"/>
        <v>722.52</v>
      </c>
      <c r="BL385" s="16" t="s">
        <v>381</v>
      </c>
      <c r="BM385" s="151" t="s">
        <v>697</v>
      </c>
    </row>
    <row r="386" spans="2:65" s="1" customFormat="1" ht="37.9" customHeight="1">
      <c r="B386" s="140"/>
      <c r="C386" s="141" t="s">
        <v>698</v>
      </c>
      <c r="D386" s="141" t="s">
        <v>147</v>
      </c>
      <c r="E386" s="142" t="s">
        <v>699</v>
      </c>
      <c r="F386" s="143" t="s">
        <v>700</v>
      </c>
      <c r="G386" s="144" t="s">
        <v>196</v>
      </c>
      <c r="H386" s="145">
        <v>1</v>
      </c>
      <c r="I386" s="146">
        <v>71.33</v>
      </c>
      <c r="J386" s="146">
        <f t="shared" si="20"/>
        <v>71.33</v>
      </c>
      <c r="K386" s="147"/>
      <c r="L386" s="30"/>
      <c r="M386" s="148" t="s">
        <v>1</v>
      </c>
      <c r="N386" s="119" t="s">
        <v>41</v>
      </c>
      <c r="O386" s="149">
        <v>2.1098499999999998</v>
      </c>
      <c r="P386" s="149">
        <f t="shared" si="21"/>
        <v>2.1098499999999998</v>
      </c>
      <c r="Q386" s="149">
        <v>8.4999999999999995E-4</v>
      </c>
      <c r="R386" s="149">
        <f t="shared" si="22"/>
        <v>8.4999999999999995E-4</v>
      </c>
      <c r="S386" s="149">
        <v>0</v>
      </c>
      <c r="T386" s="150">
        <f t="shared" si="23"/>
        <v>0</v>
      </c>
      <c r="AR386" s="151" t="s">
        <v>381</v>
      </c>
      <c r="AT386" s="151" t="s">
        <v>147</v>
      </c>
      <c r="AU386" s="151" t="s">
        <v>152</v>
      </c>
      <c r="AY386" s="16" t="s">
        <v>145</v>
      </c>
      <c r="BE386" s="152">
        <f t="shared" si="24"/>
        <v>0</v>
      </c>
      <c r="BF386" s="152">
        <f t="shared" si="25"/>
        <v>71.33</v>
      </c>
      <c r="BG386" s="152">
        <f t="shared" si="26"/>
        <v>0</v>
      </c>
      <c r="BH386" s="152">
        <f t="shared" si="27"/>
        <v>0</v>
      </c>
      <c r="BI386" s="152">
        <f t="shared" si="28"/>
        <v>0</v>
      </c>
      <c r="BJ386" s="16" t="s">
        <v>152</v>
      </c>
      <c r="BK386" s="152">
        <f t="shared" si="29"/>
        <v>71.33</v>
      </c>
      <c r="BL386" s="16" t="s">
        <v>381</v>
      </c>
      <c r="BM386" s="151" t="s">
        <v>701</v>
      </c>
    </row>
    <row r="387" spans="2:65" s="1" customFormat="1" ht="24.2" customHeight="1">
      <c r="B387" s="140"/>
      <c r="C387" s="166" t="s">
        <v>702</v>
      </c>
      <c r="D387" s="166" t="s">
        <v>193</v>
      </c>
      <c r="E387" s="167" t="s">
        <v>703</v>
      </c>
      <c r="F387" s="168" t="s">
        <v>704</v>
      </c>
      <c r="G387" s="169" t="s">
        <v>196</v>
      </c>
      <c r="H387" s="170">
        <v>1</v>
      </c>
      <c r="I387" s="171">
        <v>499.16</v>
      </c>
      <c r="J387" s="171">
        <f t="shared" si="20"/>
        <v>499.16</v>
      </c>
      <c r="K387" s="172"/>
      <c r="L387" s="173"/>
      <c r="M387" s="174" t="s">
        <v>1</v>
      </c>
      <c r="N387" s="175" t="s">
        <v>41</v>
      </c>
      <c r="O387" s="149">
        <v>0</v>
      </c>
      <c r="P387" s="149">
        <f t="shared" si="21"/>
        <v>0</v>
      </c>
      <c r="Q387" s="149">
        <v>4.3360000000000003E-2</v>
      </c>
      <c r="R387" s="149">
        <f t="shared" si="22"/>
        <v>4.3360000000000003E-2</v>
      </c>
      <c r="S387" s="149">
        <v>0</v>
      </c>
      <c r="T387" s="150">
        <f t="shared" si="23"/>
        <v>0</v>
      </c>
      <c r="AR387" s="151" t="s">
        <v>387</v>
      </c>
      <c r="AT387" s="151" t="s">
        <v>193</v>
      </c>
      <c r="AU387" s="151" t="s">
        <v>152</v>
      </c>
      <c r="AY387" s="16" t="s">
        <v>145</v>
      </c>
      <c r="BE387" s="152">
        <f t="shared" si="24"/>
        <v>0</v>
      </c>
      <c r="BF387" s="152">
        <f t="shared" si="25"/>
        <v>499.16</v>
      </c>
      <c r="BG387" s="152">
        <f t="shared" si="26"/>
        <v>0</v>
      </c>
      <c r="BH387" s="152">
        <f t="shared" si="27"/>
        <v>0</v>
      </c>
      <c r="BI387" s="152">
        <f t="shared" si="28"/>
        <v>0</v>
      </c>
      <c r="BJ387" s="16" t="s">
        <v>152</v>
      </c>
      <c r="BK387" s="152">
        <f t="shared" si="29"/>
        <v>499.16</v>
      </c>
      <c r="BL387" s="16" t="s">
        <v>381</v>
      </c>
      <c r="BM387" s="151" t="s">
        <v>705</v>
      </c>
    </row>
    <row r="388" spans="2:65" s="1" customFormat="1" ht="24.2" customHeight="1">
      <c r="B388" s="140"/>
      <c r="C388" s="141" t="s">
        <v>706</v>
      </c>
      <c r="D388" s="141" t="s">
        <v>147</v>
      </c>
      <c r="E388" s="142" t="s">
        <v>707</v>
      </c>
      <c r="F388" s="143" t="s">
        <v>708</v>
      </c>
      <c r="G388" s="144" t="s">
        <v>196</v>
      </c>
      <c r="H388" s="145">
        <v>1</v>
      </c>
      <c r="I388" s="146">
        <v>66.760000000000005</v>
      </c>
      <c r="J388" s="146">
        <f t="shared" si="20"/>
        <v>66.760000000000005</v>
      </c>
      <c r="K388" s="147"/>
      <c r="L388" s="30"/>
      <c r="M388" s="148" t="s">
        <v>1</v>
      </c>
      <c r="N388" s="119" t="s">
        <v>41</v>
      </c>
      <c r="O388" s="149">
        <v>2.5605199999999999</v>
      </c>
      <c r="P388" s="149">
        <f t="shared" si="21"/>
        <v>2.5605199999999999</v>
      </c>
      <c r="Q388" s="149">
        <v>1.0632E-3</v>
      </c>
      <c r="R388" s="149">
        <f t="shared" si="22"/>
        <v>1.0632E-3</v>
      </c>
      <c r="S388" s="149">
        <v>0</v>
      </c>
      <c r="T388" s="150">
        <f t="shared" si="23"/>
        <v>0</v>
      </c>
      <c r="AR388" s="151" t="s">
        <v>381</v>
      </c>
      <c r="AT388" s="151" t="s">
        <v>147</v>
      </c>
      <c r="AU388" s="151" t="s">
        <v>152</v>
      </c>
      <c r="AY388" s="16" t="s">
        <v>145</v>
      </c>
      <c r="BE388" s="152">
        <f t="shared" si="24"/>
        <v>0</v>
      </c>
      <c r="BF388" s="152">
        <f t="shared" si="25"/>
        <v>66.760000000000005</v>
      </c>
      <c r="BG388" s="152">
        <f t="shared" si="26"/>
        <v>0</v>
      </c>
      <c r="BH388" s="152">
        <f t="shared" si="27"/>
        <v>0</v>
      </c>
      <c r="BI388" s="152">
        <f t="shared" si="28"/>
        <v>0</v>
      </c>
      <c r="BJ388" s="16" t="s">
        <v>152</v>
      </c>
      <c r="BK388" s="152">
        <f t="shared" si="29"/>
        <v>66.760000000000005</v>
      </c>
      <c r="BL388" s="16" t="s">
        <v>381</v>
      </c>
      <c r="BM388" s="151" t="s">
        <v>709</v>
      </c>
    </row>
    <row r="389" spans="2:65" s="1" customFormat="1" ht="33" customHeight="1">
      <c r="B389" s="140"/>
      <c r="C389" s="166" t="s">
        <v>710</v>
      </c>
      <c r="D389" s="166" t="s">
        <v>193</v>
      </c>
      <c r="E389" s="167" t="s">
        <v>711</v>
      </c>
      <c r="F389" s="168" t="s">
        <v>712</v>
      </c>
      <c r="G389" s="169" t="s">
        <v>196</v>
      </c>
      <c r="H389" s="170">
        <v>1</v>
      </c>
      <c r="I389" s="171">
        <v>399.88</v>
      </c>
      <c r="J389" s="171">
        <f t="shared" si="20"/>
        <v>399.88</v>
      </c>
      <c r="K389" s="172"/>
      <c r="L389" s="173"/>
      <c r="M389" s="174" t="s">
        <v>1</v>
      </c>
      <c r="N389" s="175" t="s">
        <v>41</v>
      </c>
      <c r="O389" s="149">
        <v>0</v>
      </c>
      <c r="P389" s="149">
        <f t="shared" si="21"/>
        <v>0</v>
      </c>
      <c r="Q389" s="149">
        <v>3.9E-2</v>
      </c>
      <c r="R389" s="149">
        <f t="shared" si="22"/>
        <v>3.9E-2</v>
      </c>
      <c r="S389" s="149">
        <v>0</v>
      </c>
      <c r="T389" s="150">
        <f t="shared" si="23"/>
        <v>0</v>
      </c>
      <c r="AR389" s="151" t="s">
        <v>387</v>
      </c>
      <c r="AT389" s="151" t="s">
        <v>193</v>
      </c>
      <c r="AU389" s="151" t="s">
        <v>152</v>
      </c>
      <c r="AY389" s="16" t="s">
        <v>145</v>
      </c>
      <c r="BE389" s="152">
        <f t="shared" si="24"/>
        <v>0</v>
      </c>
      <c r="BF389" s="152">
        <f t="shared" si="25"/>
        <v>399.88</v>
      </c>
      <c r="BG389" s="152">
        <f t="shared" si="26"/>
        <v>0</v>
      </c>
      <c r="BH389" s="152">
        <f t="shared" si="27"/>
        <v>0</v>
      </c>
      <c r="BI389" s="152">
        <f t="shared" si="28"/>
        <v>0</v>
      </c>
      <c r="BJ389" s="16" t="s">
        <v>152</v>
      </c>
      <c r="BK389" s="152">
        <f t="shared" si="29"/>
        <v>399.88</v>
      </c>
      <c r="BL389" s="16" t="s">
        <v>381</v>
      </c>
      <c r="BM389" s="151" t="s">
        <v>713</v>
      </c>
    </row>
    <row r="390" spans="2:65" s="1" customFormat="1" ht="16.5" customHeight="1">
      <c r="B390" s="140"/>
      <c r="C390" s="141" t="s">
        <v>714</v>
      </c>
      <c r="D390" s="141" t="s">
        <v>147</v>
      </c>
      <c r="E390" s="142" t="s">
        <v>715</v>
      </c>
      <c r="F390" s="143" t="s">
        <v>716</v>
      </c>
      <c r="G390" s="144" t="s">
        <v>196</v>
      </c>
      <c r="H390" s="145">
        <v>12</v>
      </c>
      <c r="I390" s="146">
        <v>6.23</v>
      </c>
      <c r="J390" s="146">
        <f t="shared" si="20"/>
        <v>74.760000000000005</v>
      </c>
      <c r="K390" s="147"/>
      <c r="L390" s="30"/>
      <c r="M390" s="148" t="s">
        <v>1</v>
      </c>
      <c r="N390" s="119" t="s">
        <v>41</v>
      </c>
      <c r="O390" s="149">
        <v>0.16642999999999999</v>
      </c>
      <c r="P390" s="149">
        <f t="shared" si="21"/>
        <v>1.99716</v>
      </c>
      <c r="Q390" s="149">
        <v>8.0000000000000007E-5</v>
      </c>
      <c r="R390" s="149">
        <f t="shared" si="22"/>
        <v>9.6000000000000013E-4</v>
      </c>
      <c r="S390" s="149">
        <v>0</v>
      </c>
      <c r="T390" s="150">
        <f t="shared" si="23"/>
        <v>0</v>
      </c>
      <c r="AR390" s="151" t="s">
        <v>381</v>
      </c>
      <c r="AT390" s="151" t="s">
        <v>147</v>
      </c>
      <c r="AU390" s="151" t="s">
        <v>152</v>
      </c>
      <c r="AY390" s="16" t="s">
        <v>145</v>
      </c>
      <c r="BE390" s="152">
        <f t="shared" si="24"/>
        <v>0</v>
      </c>
      <c r="BF390" s="152">
        <f t="shared" si="25"/>
        <v>74.760000000000005</v>
      </c>
      <c r="BG390" s="152">
        <f t="shared" si="26"/>
        <v>0</v>
      </c>
      <c r="BH390" s="152">
        <f t="shared" si="27"/>
        <v>0</v>
      </c>
      <c r="BI390" s="152">
        <f t="shared" si="28"/>
        <v>0</v>
      </c>
      <c r="BJ390" s="16" t="s">
        <v>152</v>
      </c>
      <c r="BK390" s="152">
        <f t="shared" si="29"/>
        <v>74.760000000000005</v>
      </c>
      <c r="BL390" s="16" t="s">
        <v>381</v>
      </c>
      <c r="BM390" s="151" t="s">
        <v>717</v>
      </c>
    </row>
    <row r="391" spans="2:65" s="1" customFormat="1" ht="24.2" customHeight="1">
      <c r="B391" s="140"/>
      <c r="C391" s="166" t="s">
        <v>718</v>
      </c>
      <c r="D391" s="166" t="s">
        <v>193</v>
      </c>
      <c r="E391" s="167" t="s">
        <v>719</v>
      </c>
      <c r="F391" s="168" t="s">
        <v>720</v>
      </c>
      <c r="G391" s="169" t="s">
        <v>196</v>
      </c>
      <c r="H391" s="170">
        <v>12</v>
      </c>
      <c r="I391" s="171">
        <v>9.36</v>
      </c>
      <c r="J391" s="171">
        <f t="shared" si="20"/>
        <v>112.32</v>
      </c>
      <c r="K391" s="172"/>
      <c r="L391" s="173"/>
      <c r="M391" s="174" t="s">
        <v>1</v>
      </c>
      <c r="N391" s="175" t="s">
        <v>41</v>
      </c>
      <c r="O391" s="149">
        <v>0</v>
      </c>
      <c r="P391" s="149">
        <f t="shared" si="21"/>
        <v>0</v>
      </c>
      <c r="Q391" s="149">
        <v>1.1E-4</v>
      </c>
      <c r="R391" s="149">
        <f t="shared" si="22"/>
        <v>1.32E-3</v>
      </c>
      <c r="S391" s="149">
        <v>0</v>
      </c>
      <c r="T391" s="150">
        <f t="shared" si="23"/>
        <v>0</v>
      </c>
      <c r="AR391" s="151" t="s">
        <v>387</v>
      </c>
      <c r="AT391" s="151" t="s">
        <v>193</v>
      </c>
      <c r="AU391" s="151" t="s">
        <v>152</v>
      </c>
      <c r="AY391" s="16" t="s">
        <v>145</v>
      </c>
      <c r="BE391" s="152">
        <f t="shared" si="24"/>
        <v>0</v>
      </c>
      <c r="BF391" s="152">
        <f t="shared" si="25"/>
        <v>112.32</v>
      </c>
      <c r="BG391" s="152">
        <f t="shared" si="26"/>
        <v>0</v>
      </c>
      <c r="BH391" s="152">
        <f t="shared" si="27"/>
        <v>0</v>
      </c>
      <c r="BI391" s="152">
        <f t="shared" si="28"/>
        <v>0</v>
      </c>
      <c r="BJ391" s="16" t="s">
        <v>152</v>
      </c>
      <c r="BK391" s="152">
        <f t="shared" si="29"/>
        <v>112.32</v>
      </c>
      <c r="BL391" s="16" t="s">
        <v>381</v>
      </c>
      <c r="BM391" s="151" t="s">
        <v>721</v>
      </c>
    </row>
    <row r="392" spans="2:65" s="1" customFormat="1" ht="24.2" customHeight="1">
      <c r="B392" s="140"/>
      <c r="C392" s="141" t="s">
        <v>722</v>
      </c>
      <c r="D392" s="141" t="s">
        <v>147</v>
      </c>
      <c r="E392" s="142" t="s">
        <v>723</v>
      </c>
      <c r="F392" s="143" t="s">
        <v>724</v>
      </c>
      <c r="G392" s="144" t="s">
        <v>196</v>
      </c>
      <c r="H392" s="145">
        <v>5</v>
      </c>
      <c r="I392" s="146">
        <v>12.8</v>
      </c>
      <c r="J392" s="146">
        <f t="shared" si="20"/>
        <v>64</v>
      </c>
      <c r="K392" s="147"/>
      <c r="L392" s="30"/>
      <c r="M392" s="148" t="s">
        <v>1</v>
      </c>
      <c r="N392" s="119" t="s">
        <v>41</v>
      </c>
      <c r="O392" s="149">
        <v>0.50902000000000003</v>
      </c>
      <c r="P392" s="149">
        <f t="shared" si="21"/>
        <v>2.5451000000000001</v>
      </c>
      <c r="Q392" s="149">
        <v>4.1999999999999996E-6</v>
      </c>
      <c r="R392" s="149">
        <f t="shared" si="22"/>
        <v>2.0999999999999999E-5</v>
      </c>
      <c r="S392" s="149">
        <v>0</v>
      </c>
      <c r="T392" s="150">
        <f t="shared" si="23"/>
        <v>0</v>
      </c>
      <c r="AR392" s="151" t="s">
        <v>381</v>
      </c>
      <c r="AT392" s="151" t="s">
        <v>147</v>
      </c>
      <c r="AU392" s="151" t="s">
        <v>152</v>
      </c>
      <c r="AY392" s="16" t="s">
        <v>145</v>
      </c>
      <c r="BE392" s="152">
        <f t="shared" si="24"/>
        <v>0</v>
      </c>
      <c r="BF392" s="152">
        <f t="shared" si="25"/>
        <v>64</v>
      </c>
      <c r="BG392" s="152">
        <f t="shared" si="26"/>
        <v>0</v>
      </c>
      <c r="BH392" s="152">
        <f t="shared" si="27"/>
        <v>0</v>
      </c>
      <c r="BI392" s="152">
        <f t="shared" si="28"/>
        <v>0</v>
      </c>
      <c r="BJ392" s="16" t="s">
        <v>152</v>
      </c>
      <c r="BK392" s="152">
        <f t="shared" si="29"/>
        <v>64</v>
      </c>
      <c r="BL392" s="16" t="s">
        <v>381</v>
      </c>
      <c r="BM392" s="151" t="s">
        <v>725</v>
      </c>
    </row>
    <row r="393" spans="2:65" s="1" customFormat="1" ht="24.2" customHeight="1">
      <c r="B393" s="140"/>
      <c r="C393" s="166" t="s">
        <v>726</v>
      </c>
      <c r="D393" s="166" t="s">
        <v>193</v>
      </c>
      <c r="E393" s="167" t="s">
        <v>727</v>
      </c>
      <c r="F393" s="168" t="s">
        <v>728</v>
      </c>
      <c r="G393" s="169" t="s">
        <v>196</v>
      </c>
      <c r="H393" s="170">
        <v>5</v>
      </c>
      <c r="I393" s="171">
        <v>65.67</v>
      </c>
      <c r="J393" s="171">
        <f t="shared" si="20"/>
        <v>328.35</v>
      </c>
      <c r="K393" s="172"/>
      <c r="L393" s="173"/>
      <c r="M393" s="174" t="s">
        <v>1</v>
      </c>
      <c r="N393" s="175" t="s">
        <v>41</v>
      </c>
      <c r="O393" s="149">
        <v>0</v>
      </c>
      <c r="P393" s="149">
        <f t="shared" si="21"/>
        <v>0</v>
      </c>
      <c r="Q393" s="149">
        <v>1.5499999999999999E-3</v>
      </c>
      <c r="R393" s="149">
        <f t="shared" si="22"/>
        <v>7.7499999999999999E-3</v>
      </c>
      <c r="S393" s="149">
        <v>0</v>
      </c>
      <c r="T393" s="150">
        <f t="shared" si="23"/>
        <v>0</v>
      </c>
      <c r="AR393" s="151" t="s">
        <v>387</v>
      </c>
      <c r="AT393" s="151" t="s">
        <v>193</v>
      </c>
      <c r="AU393" s="151" t="s">
        <v>152</v>
      </c>
      <c r="AY393" s="16" t="s">
        <v>145</v>
      </c>
      <c r="BE393" s="152">
        <f t="shared" si="24"/>
        <v>0</v>
      </c>
      <c r="BF393" s="152">
        <f t="shared" si="25"/>
        <v>328.35</v>
      </c>
      <c r="BG393" s="152">
        <f t="shared" si="26"/>
        <v>0</v>
      </c>
      <c r="BH393" s="152">
        <f t="shared" si="27"/>
        <v>0</v>
      </c>
      <c r="BI393" s="152">
        <f t="shared" si="28"/>
        <v>0</v>
      </c>
      <c r="BJ393" s="16" t="s">
        <v>152</v>
      </c>
      <c r="BK393" s="152">
        <f t="shared" si="29"/>
        <v>328.35</v>
      </c>
      <c r="BL393" s="16" t="s">
        <v>381</v>
      </c>
      <c r="BM393" s="151" t="s">
        <v>729</v>
      </c>
    </row>
    <row r="394" spans="2:65" s="1" customFormat="1" ht="24.2" customHeight="1">
      <c r="B394" s="140"/>
      <c r="C394" s="141" t="s">
        <v>730</v>
      </c>
      <c r="D394" s="141" t="s">
        <v>147</v>
      </c>
      <c r="E394" s="142" t="s">
        <v>731</v>
      </c>
      <c r="F394" s="143" t="s">
        <v>732</v>
      </c>
      <c r="G394" s="144" t="s">
        <v>196</v>
      </c>
      <c r="H394" s="145">
        <v>5</v>
      </c>
      <c r="I394" s="146">
        <v>9.6999999999999993</v>
      </c>
      <c r="J394" s="146">
        <f t="shared" si="20"/>
        <v>48.5</v>
      </c>
      <c r="K394" s="147"/>
      <c r="L394" s="30"/>
      <c r="M394" s="148" t="s">
        <v>1</v>
      </c>
      <c r="N394" s="119" t="s">
        <v>41</v>
      </c>
      <c r="O394" s="149">
        <v>0.39018000000000003</v>
      </c>
      <c r="P394" s="149">
        <f t="shared" si="21"/>
        <v>1.9509000000000001</v>
      </c>
      <c r="Q394" s="149">
        <v>0</v>
      </c>
      <c r="R394" s="149">
        <f t="shared" si="22"/>
        <v>0</v>
      </c>
      <c r="S394" s="149">
        <v>0</v>
      </c>
      <c r="T394" s="150">
        <f t="shared" si="23"/>
        <v>0</v>
      </c>
      <c r="AR394" s="151" t="s">
        <v>381</v>
      </c>
      <c r="AT394" s="151" t="s">
        <v>147</v>
      </c>
      <c r="AU394" s="151" t="s">
        <v>152</v>
      </c>
      <c r="AY394" s="16" t="s">
        <v>145</v>
      </c>
      <c r="BE394" s="152">
        <f t="shared" si="24"/>
        <v>0</v>
      </c>
      <c r="BF394" s="152">
        <f t="shared" si="25"/>
        <v>48.5</v>
      </c>
      <c r="BG394" s="152">
        <f t="shared" si="26"/>
        <v>0</v>
      </c>
      <c r="BH394" s="152">
        <f t="shared" si="27"/>
        <v>0</v>
      </c>
      <c r="BI394" s="152">
        <f t="shared" si="28"/>
        <v>0</v>
      </c>
      <c r="BJ394" s="16" t="s">
        <v>152</v>
      </c>
      <c r="BK394" s="152">
        <f t="shared" si="29"/>
        <v>48.5</v>
      </c>
      <c r="BL394" s="16" t="s">
        <v>381</v>
      </c>
      <c r="BM394" s="151" t="s">
        <v>733</v>
      </c>
    </row>
    <row r="395" spans="2:65" s="1" customFormat="1" ht="44.25" customHeight="1">
      <c r="B395" s="140"/>
      <c r="C395" s="166" t="s">
        <v>734</v>
      </c>
      <c r="D395" s="166" t="s">
        <v>193</v>
      </c>
      <c r="E395" s="167" t="s">
        <v>735</v>
      </c>
      <c r="F395" s="168" t="s">
        <v>736</v>
      </c>
      <c r="G395" s="169" t="s">
        <v>196</v>
      </c>
      <c r="H395" s="170">
        <v>5</v>
      </c>
      <c r="I395" s="171">
        <v>16</v>
      </c>
      <c r="J395" s="171">
        <f t="shared" si="20"/>
        <v>80</v>
      </c>
      <c r="K395" s="172"/>
      <c r="L395" s="173"/>
      <c r="M395" s="174" t="s">
        <v>1</v>
      </c>
      <c r="N395" s="175" t="s">
        <v>41</v>
      </c>
      <c r="O395" s="149">
        <v>0</v>
      </c>
      <c r="P395" s="149">
        <f t="shared" si="21"/>
        <v>0</v>
      </c>
      <c r="Q395" s="149">
        <v>2.9E-4</v>
      </c>
      <c r="R395" s="149">
        <f t="shared" si="22"/>
        <v>1.4499999999999999E-3</v>
      </c>
      <c r="S395" s="149">
        <v>0</v>
      </c>
      <c r="T395" s="150">
        <f t="shared" si="23"/>
        <v>0</v>
      </c>
      <c r="AR395" s="151" t="s">
        <v>387</v>
      </c>
      <c r="AT395" s="151" t="s">
        <v>193</v>
      </c>
      <c r="AU395" s="151" t="s">
        <v>152</v>
      </c>
      <c r="AY395" s="16" t="s">
        <v>145</v>
      </c>
      <c r="BE395" s="152">
        <f t="shared" si="24"/>
        <v>0</v>
      </c>
      <c r="BF395" s="152">
        <f t="shared" si="25"/>
        <v>80</v>
      </c>
      <c r="BG395" s="152">
        <f t="shared" si="26"/>
        <v>0</v>
      </c>
      <c r="BH395" s="152">
        <f t="shared" si="27"/>
        <v>0</v>
      </c>
      <c r="BI395" s="152">
        <f t="shared" si="28"/>
        <v>0</v>
      </c>
      <c r="BJ395" s="16" t="s">
        <v>152</v>
      </c>
      <c r="BK395" s="152">
        <f t="shared" si="29"/>
        <v>80</v>
      </c>
      <c r="BL395" s="16" t="s">
        <v>381</v>
      </c>
      <c r="BM395" s="151" t="s">
        <v>737</v>
      </c>
    </row>
    <row r="396" spans="2:65" s="1" customFormat="1" ht="24.2" customHeight="1">
      <c r="B396" s="140"/>
      <c r="C396" s="141" t="s">
        <v>738</v>
      </c>
      <c r="D396" s="141" t="s">
        <v>147</v>
      </c>
      <c r="E396" s="142" t="s">
        <v>739</v>
      </c>
      <c r="F396" s="143" t="s">
        <v>740</v>
      </c>
      <c r="G396" s="144" t="s">
        <v>234</v>
      </c>
      <c r="H396" s="145">
        <v>0.40300000000000002</v>
      </c>
      <c r="I396" s="146">
        <v>33.42</v>
      </c>
      <c r="J396" s="146">
        <f t="shared" si="20"/>
        <v>13.47</v>
      </c>
      <c r="K396" s="147"/>
      <c r="L396" s="30"/>
      <c r="M396" s="148" t="s">
        <v>1</v>
      </c>
      <c r="N396" s="119" t="s">
        <v>41</v>
      </c>
      <c r="O396" s="149">
        <v>1.4490000000000001</v>
      </c>
      <c r="P396" s="149">
        <f t="shared" si="21"/>
        <v>0.5839470000000001</v>
      </c>
      <c r="Q396" s="149">
        <v>0</v>
      </c>
      <c r="R396" s="149">
        <f t="shared" si="22"/>
        <v>0</v>
      </c>
      <c r="S396" s="149">
        <v>0</v>
      </c>
      <c r="T396" s="150">
        <f t="shared" si="23"/>
        <v>0</v>
      </c>
      <c r="AR396" s="151" t="s">
        <v>381</v>
      </c>
      <c r="AT396" s="151" t="s">
        <v>147</v>
      </c>
      <c r="AU396" s="151" t="s">
        <v>152</v>
      </c>
      <c r="AY396" s="16" t="s">
        <v>145</v>
      </c>
      <c r="BE396" s="152">
        <f t="shared" si="24"/>
        <v>0</v>
      </c>
      <c r="BF396" s="152">
        <f t="shared" si="25"/>
        <v>13.47</v>
      </c>
      <c r="BG396" s="152">
        <f t="shared" si="26"/>
        <v>0</v>
      </c>
      <c r="BH396" s="152">
        <f t="shared" si="27"/>
        <v>0</v>
      </c>
      <c r="BI396" s="152">
        <f t="shared" si="28"/>
        <v>0</v>
      </c>
      <c r="BJ396" s="16" t="s">
        <v>152</v>
      </c>
      <c r="BK396" s="152">
        <f t="shared" si="29"/>
        <v>13.47</v>
      </c>
      <c r="BL396" s="16" t="s">
        <v>381</v>
      </c>
      <c r="BM396" s="151" t="s">
        <v>741</v>
      </c>
    </row>
    <row r="397" spans="2:65" s="11" customFormat="1" ht="22.9" customHeight="1">
      <c r="B397" s="129"/>
      <c r="D397" s="130" t="s">
        <v>74</v>
      </c>
      <c r="E397" s="138" t="s">
        <v>742</v>
      </c>
      <c r="F397" s="138" t="s">
        <v>743</v>
      </c>
      <c r="J397" s="139">
        <f>BK397</f>
        <v>31170.899999999994</v>
      </c>
      <c r="L397" s="129"/>
      <c r="M397" s="133"/>
      <c r="P397" s="134">
        <f>SUM(P398:P447)</f>
        <v>439.02762570000004</v>
      </c>
      <c r="R397" s="134">
        <f>SUM(R398:R447)</f>
        <v>23.209283158399995</v>
      </c>
      <c r="T397" s="135">
        <f>SUM(T398:T447)</f>
        <v>0</v>
      </c>
      <c r="AR397" s="130" t="s">
        <v>152</v>
      </c>
      <c r="AT397" s="136" t="s">
        <v>74</v>
      </c>
      <c r="AU397" s="136" t="s">
        <v>80</v>
      </c>
      <c r="AY397" s="130" t="s">
        <v>145</v>
      </c>
      <c r="BK397" s="137">
        <f>SUM(BK398:BK447)</f>
        <v>31170.899999999994</v>
      </c>
    </row>
    <row r="398" spans="2:65" s="1" customFormat="1" ht="33" customHeight="1">
      <c r="B398" s="140"/>
      <c r="C398" s="141" t="s">
        <v>744</v>
      </c>
      <c r="D398" s="141" t="s">
        <v>147</v>
      </c>
      <c r="E398" s="142" t="s">
        <v>745</v>
      </c>
      <c r="F398" s="143" t="s">
        <v>746</v>
      </c>
      <c r="G398" s="144" t="s">
        <v>204</v>
      </c>
      <c r="H398" s="145">
        <v>309.89999999999998</v>
      </c>
      <c r="I398" s="146">
        <v>8.33</v>
      </c>
      <c r="J398" s="146">
        <f>ROUND(I398*H398,2)</f>
        <v>2581.4699999999998</v>
      </c>
      <c r="K398" s="147"/>
      <c r="L398" s="30"/>
      <c r="M398" s="148" t="s">
        <v>1</v>
      </c>
      <c r="N398" s="119" t="s">
        <v>41</v>
      </c>
      <c r="O398" s="149">
        <v>0.33</v>
      </c>
      <c r="P398" s="149">
        <f>O398*H398</f>
        <v>102.267</v>
      </c>
      <c r="Q398" s="149">
        <v>9.0000000000000006E-5</v>
      </c>
      <c r="R398" s="149">
        <f>Q398*H398</f>
        <v>2.7890999999999999E-2</v>
      </c>
      <c r="S398" s="149">
        <v>0</v>
      </c>
      <c r="T398" s="150">
        <f>S398*H398</f>
        <v>0</v>
      </c>
      <c r="AR398" s="151" t="s">
        <v>381</v>
      </c>
      <c r="AT398" s="151" t="s">
        <v>147</v>
      </c>
      <c r="AU398" s="151" t="s">
        <v>152</v>
      </c>
      <c r="AY398" s="16" t="s">
        <v>145</v>
      </c>
      <c r="BE398" s="152">
        <f>IF(N398="základná",J398,0)</f>
        <v>0</v>
      </c>
      <c r="BF398" s="152">
        <f>IF(N398="znížená",J398,0)</f>
        <v>2581.4699999999998</v>
      </c>
      <c r="BG398" s="152">
        <f>IF(N398="zákl. prenesená",J398,0)</f>
        <v>0</v>
      </c>
      <c r="BH398" s="152">
        <f>IF(N398="zníž. prenesená",J398,0)</f>
        <v>0</v>
      </c>
      <c r="BI398" s="152">
        <f>IF(N398="nulová",J398,0)</f>
        <v>0</v>
      </c>
      <c r="BJ398" s="16" t="s">
        <v>152</v>
      </c>
      <c r="BK398" s="152">
        <f>ROUND(I398*H398,2)</f>
        <v>2581.4699999999998</v>
      </c>
      <c r="BL398" s="16" t="s">
        <v>381</v>
      </c>
      <c r="BM398" s="151" t="s">
        <v>747</v>
      </c>
    </row>
    <row r="399" spans="2:65" s="12" customFormat="1" ht="11.25">
      <c r="B399" s="153"/>
      <c r="D399" s="154" t="s">
        <v>154</v>
      </c>
      <c r="E399" s="155" t="s">
        <v>1</v>
      </c>
      <c r="F399" s="156" t="s">
        <v>748</v>
      </c>
      <c r="H399" s="157">
        <v>309.89999999999998</v>
      </c>
      <c r="L399" s="153"/>
      <c r="M399" s="158"/>
      <c r="T399" s="159"/>
      <c r="AT399" s="155" t="s">
        <v>154</v>
      </c>
      <c r="AU399" s="155" t="s">
        <v>152</v>
      </c>
      <c r="AV399" s="12" t="s">
        <v>152</v>
      </c>
      <c r="AW399" s="12" t="s">
        <v>29</v>
      </c>
      <c r="AX399" s="12" t="s">
        <v>80</v>
      </c>
      <c r="AY399" s="155" t="s">
        <v>145</v>
      </c>
    </row>
    <row r="400" spans="2:65" s="1" customFormat="1" ht="24.2" customHeight="1">
      <c r="B400" s="140"/>
      <c r="C400" s="166" t="s">
        <v>749</v>
      </c>
      <c r="D400" s="166" t="s">
        <v>193</v>
      </c>
      <c r="E400" s="167" t="s">
        <v>750</v>
      </c>
      <c r="F400" s="168" t="s">
        <v>751</v>
      </c>
      <c r="G400" s="169" t="s">
        <v>150</v>
      </c>
      <c r="H400" s="170">
        <v>2.0449999999999999</v>
      </c>
      <c r="I400" s="171">
        <v>363.2</v>
      </c>
      <c r="J400" s="171">
        <f>ROUND(I400*H400,2)</f>
        <v>742.74</v>
      </c>
      <c r="K400" s="172"/>
      <c r="L400" s="173"/>
      <c r="M400" s="174" t="s">
        <v>1</v>
      </c>
      <c r="N400" s="175" t="s">
        <v>41</v>
      </c>
      <c r="O400" s="149">
        <v>0</v>
      </c>
      <c r="P400" s="149">
        <f>O400*H400</f>
        <v>0</v>
      </c>
      <c r="Q400" s="149">
        <v>0.55000000000000004</v>
      </c>
      <c r="R400" s="149">
        <f>Q400*H400</f>
        <v>1.1247500000000001</v>
      </c>
      <c r="S400" s="149">
        <v>0</v>
      </c>
      <c r="T400" s="150">
        <f>S400*H400</f>
        <v>0</v>
      </c>
      <c r="AR400" s="151" t="s">
        <v>387</v>
      </c>
      <c r="AT400" s="151" t="s">
        <v>193</v>
      </c>
      <c r="AU400" s="151" t="s">
        <v>152</v>
      </c>
      <c r="AY400" s="16" t="s">
        <v>145</v>
      </c>
      <c r="BE400" s="152">
        <f>IF(N400="základná",J400,0)</f>
        <v>0</v>
      </c>
      <c r="BF400" s="152">
        <f>IF(N400="znížená",J400,0)</f>
        <v>742.74</v>
      </c>
      <c r="BG400" s="152">
        <f>IF(N400="zákl. prenesená",J400,0)</f>
        <v>0</v>
      </c>
      <c r="BH400" s="152">
        <f>IF(N400="zníž. prenesená",J400,0)</f>
        <v>0</v>
      </c>
      <c r="BI400" s="152">
        <f>IF(N400="nulová",J400,0)</f>
        <v>0</v>
      </c>
      <c r="BJ400" s="16" t="s">
        <v>152</v>
      </c>
      <c r="BK400" s="152">
        <f>ROUND(I400*H400,2)</f>
        <v>742.74</v>
      </c>
      <c r="BL400" s="16" t="s">
        <v>381</v>
      </c>
      <c r="BM400" s="151" t="s">
        <v>752</v>
      </c>
    </row>
    <row r="401" spans="2:65" s="12" customFormat="1" ht="11.25">
      <c r="B401" s="153"/>
      <c r="D401" s="154" t="s">
        <v>154</v>
      </c>
      <c r="E401" s="155" t="s">
        <v>1</v>
      </c>
      <c r="F401" s="156" t="s">
        <v>753</v>
      </c>
      <c r="H401" s="157">
        <v>1.859</v>
      </c>
      <c r="L401" s="153"/>
      <c r="M401" s="158"/>
      <c r="T401" s="159"/>
      <c r="AT401" s="155" t="s">
        <v>154</v>
      </c>
      <c r="AU401" s="155" t="s">
        <v>152</v>
      </c>
      <c r="AV401" s="12" t="s">
        <v>152</v>
      </c>
      <c r="AW401" s="12" t="s">
        <v>29</v>
      </c>
      <c r="AX401" s="12" t="s">
        <v>80</v>
      </c>
      <c r="AY401" s="155" t="s">
        <v>145</v>
      </c>
    </row>
    <row r="402" spans="2:65" s="12" customFormat="1" ht="11.25">
      <c r="B402" s="153"/>
      <c r="D402" s="154" t="s">
        <v>154</v>
      </c>
      <c r="F402" s="156" t="s">
        <v>754</v>
      </c>
      <c r="H402" s="157">
        <v>2.0449999999999999</v>
      </c>
      <c r="L402" s="153"/>
      <c r="M402" s="158"/>
      <c r="T402" s="159"/>
      <c r="AT402" s="155" t="s">
        <v>154</v>
      </c>
      <c r="AU402" s="155" t="s">
        <v>152</v>
      </c>
      <c r="AV402" s="12" t="s">
        <v>152</v>
      </c>
      <c r="AW402" s="12" t="s">
        <v>3</v>
      </c>
      <c r="AX402" s="12" t="s">
        <v>80</v>
      </c>
      <c r="AY402" s="155" t="s">
        <v>145</v>
      </c>
    </row>
    <row r="403" spans="2:65" s="1" customFormat="1" ht="33" customHeight="1">
      <c r="B403" s="140"/>
      <c r="C403" s="141" t="s">
        <v>755</v>
      </c>
      <c r="D403" s="141" t="s">
        <v>147</v>
      </c>
      <c r="E403" s="142" t="s">
        <v>756</v>
      </c>
      <c r="F403" s="143" t="s">
        <v>757</v>
      </c>
      <c r="G403" s="144" t="s">
        <v>204</v>
      </c>
      <c r="H403" s="145">
        <v>425.62</v>
      </c>
      <c r="I403" s="146">
        <v>9.1199999999999992</v>
      </c>
      <c r="J403" s="146">
        <f>ROUND(I403*H403,2)</f>
        <v>3881.65</v>
      </c>
      <c r="K403" s="147"/>
      <c r="L403" s="30"/>
      <c r="M403" s="148" t="s">
        <v>1</v>
      </c>
      <c r="N403" s="119" t="s">
        <v>41</v>
      </c>
      <c r="O403" s="149">
        <v>0.36</v>
      </c>
      <c r="P403" s="149">
        <f>O403*H403</f>
        <v>153.22319999999999</v>
      </c>
      <c r="Q403" s="149">
        <v>9.0000000000000006E-5</v>
      </c>
      <c r="R403" s="149">
        <f>Q403*H403</f>
        <v>3.8305800000000001E-2</v>
      </c>
      <c r="S403" s="149">
        <v>0</v>
      </c>
      <c r="T403" s="150">
        <f>S403*H403</f>
        <v>0</v>
      </c>
      <c r="AR403" s="151" t="s">
        <v>381</v>
      </c>
      <c r="AT403" s="151" t="s">
        <v>147</v>
      </c>
      <c r="AU403" s="151" t="s">
        <v>152</v>
      </c>
      <c r="AY403" s="16" t="s">
        <v>145</v>
      </c>
      <c r="BE403" s="152">
        <f>IF(N403="základná",J403,0)</f>
        <v>0</v>
      </c>
      <c r="BF403" s="152">
        <f>IF(N403="znížená",J403,0)</f>
        <v>3881.65</v>
      </c>
      <c r="BG403" s="152">
        <f>IF(N403="zákl. prenesená",J403,0)</f>
        <v>0</v>
      </c>
      <c r="BH403" s="152">
        <f>IF(N403="zníž. prenesená",J403,0)</f>
        <v>0</v>
      </c>
      <c r="BI403" s="152">
        <f>IF(N403="nulová",J403,0)</f>
        <v>0</v>
      </c>
      <c r="BJ403" s="16" t="s">
        <v>152</v>
      </c>
      <c r="BK403" s="152">
        <f>ROUND(I403*H403,2)</f>
        <v>3881.65</v>
      </c>
      <c r="BL403" s="16" t="s">
        <v>381</v>
      </c>
      <c r="BM403" s="151" t="s">
        <v>758</v>
      </c>
    </row>
    <row r="404" spans="2:65" s="12" customFormat="1" ht="11.25">
      <c r="B404" s="153"/>
      <c r="D404" s="154" t="s">
        <v>154</v>
      </c>
      <c r="E404" s="155" t="s">
        <v>1</v>
      </c>
      <c r="F404" s="156" t="s">
        <v>759</v>
      </c>
      <c r="H404" s="157">
        <v>176</v>
      </c>
      <c r="L404" s="153"/>
      <c r="M404" s="158"/>
      <c r="T404" s="159"/>
      <c r="AT404" s="155" t="s">
        <v>154</v>
      </c>
      <c r="AU404" s="155" t="s">
        <v>152</v>
      </c>
      <c r="AV404" s="12" t="s">
        <v>152</v>
      </c>
      <c r="AW404" s="12" t="s">
        <v>29</v>
      </c>
      <c r="AX404" s="12" t="s">
        <v>75</v>
      </c>
      <c r="AY404" s="155" t="s">
        <v>145</v>
      </c>
    </row>
    <row r="405" spans="2:65" s="12" customFormat="1" ht="11.25">
      <c r="B405" s="153"/>
      <c r="D405" s="154" t="s">
        <v>154</v>
      </c>
      <c r="E405" s="155" t="s">
        <v>1</v>
      </c>
      <c r="F405" s="156" t="s">
        <v>760</v>
      </c>
      <c r="H405" s="157">
        <v>154.69999999999999</v>
      </c>
      <c r="L405" s="153"/>
      <c r="M405" s="158"/>
      <c r="T405" s="159"/>
      <c r="AT405" s="155" t="s">
        <v>154</v>
      </c>
      <c r="AU405" s="155" t="s">
        <v>152</v>
      </c>
      <c r="AV405" s="12" t="s">
        <v>152</v>
      </c>
      <c r="AW405" s="12" t="s">
        <v>29</v>
      </c>
      <c r="AX405" s="12" t="s">
        <v>75</v>
      </c>
      <c r="AY405" s="155" t="s">
        <v>145</v>
      </c>
    </row>
    <row r="406" spans="2:65" s="12" customFormat="1" ht="11.25">
      <c r="B406" s="153"/>
      <c r="D406" s="154" t="s">
        <v>154</v>
      </c>
      <c r="E406" s="155" t="s">
        <v>1</v>
      </c>
      <c r="F406" s="156" t="s">
        <v>761</v>
      </c>
      <c r="H406" s="157">
        <v>-70.08</v>
      </c>
      <c r="L406" s="153"/>
      <c r="M406" s="158"/>
      <c r="T406" s="159"/>
      <c r="AT406" s="155" t="s">
        <v>154</v>
      </c>
      <c r="AU406" s="155" t="s">
        <v>152</v>
      </c>
      <c r="AV406" s="12" t="s">
        <v>152</v>
      </c>
      <c r="AW406" s="12" t="s">
        <v>29</v>
      </c>
      <c r="AX406" s="12" t="s">
        <v>75</v>
      </c>
      <c r="AY406" s="155" t="s">
        <v>145</v>
      </c>
    </row>
    <row r="407" spans="2:65" s="12" customFormat="1" ht="11.25">
      <c r="B407" s="153"/>
      <c r="D407" s="154" t="s">
        <v>154</v>
      </c>
      <c r="E407" s="155" t="s">
        <v>1</v>
      </c>
      <c r="F407" s="156" t="s">
        <v>762</v>
      </c>
      <c r="H407" s="157">
        <v>165</v>
      </c>
      <c r="L407" s="153"/>
      <c r="M407" s="158"/>
      <c r="T407" s="159"/>
      <c r="AT407" s="155" t="s">
        <v>154</v>
      </c>
      <c r="AU407" s="155" t="s">
        <v>152</v>
      </c>
      <c r="AV407" s="12" t="s">
        <v>152</v>
      </c>
      <c r="AW407" s="12" t="s">
        <v>29</v>
      </c>
      <c r="AX407" s="12" t="s">
        <v>75</v>
      </c>
      <c r="AY407" s="155" t="s">
        <v>145</v>
      </c>
    </row>
    <row r="408" spans="2:65" s="13" customFormat="1" ht="11.25">
      <c r="B408" s="160"/>
      <c r="D408" s="154" t="s">
        <v>154</v>
      </c>
      <c r="E408" s="161" t="s">
        <v>1</v>
      </c>
      <c r="F408" s="162" t="s">
        <v>172</v>
      </c>
      <c r="H408" s="163">
        <v>425.62</v>
      </c>
      <c r="L408" s="160"/>
      <c r="M408" s="164"/>
      <c r="T408" s="165"/>
      <c r="AT408" s="161" t="s">
        <v>154</v>
      </c>
      <c r="AU408" s="161" t="s">
        <v>152</v>
      </c>
      <c r="AV408" s="13" t="s">
        <v>151</v>
      </c>
      <c r="AW408" s="13" t="s">
        <v>29</v>
      </c>
      <c r="AX408" s="13" t="s">
        <v>80</v>
      </c>
      <c r="AY408" s="161" t="s">
        <v>145</v>
      </c>
    </row>
    <row r="409" spans="2:65" s="1" customFormat="1" ht="24.2" customHeight="1">
      <c r="B409" s="140"/>
      <c r="C409" s="166" t="s">
        <v>763</v>
      </c>
      <c r="D409" s="166" t="s">
        <v>193</v>
      </c>
      <c r="E409" s="167" t="s">
        <v>764</v>
      </c>
      <c r="F409" s="168" t="s">
        <v>765</v>
      </c>
      <c r="G409" s="169" t="s">
        <v>150</v>
      </c>
      <c r="H409" s="170">
        <v>9.3629999999999995</v>
      </c>
      <c r="I409" s="171">
        <v>383.2</v>
      </c>
      <c r="J409" s="171">
        <f>ROUND(I409*H409,2)</f>
        <v>3587.9</v>
      </c>
      <c r="K409" s="172"/>
      <c r="L409" s="173"/>
      <c r="M409" s="174" t="s">
        <v>1</v>
      </c>
      <c r="N409" s="175" t="s">
        <v>41</v>
      </c>
      <c r="O409" s="149">
        <v>0</v>
      </c>
      <c r="P409" s="149">
        <f>O409*H409</f>
        <v>0</v>
      </c>
      <c r="Q409" s="149">
        <v>0.55000000000000004</v>
      </c>
      <c r="R409" s="149">
        <f>Q409*H409</f>
        <v>5.1496500000000003</v>
      </c>
      <c r="S409" s="149">
        <v>0</v>
      </c>
      <c r="T409" s="150">
        <f>S409*H409</f>
        <v>0</v>
      </c>
      <c r="AR409" s="151" t="s">
        <v>387</v>
      </c>
      <c r="AT409" s="151" t="s">
        <v>193</v>
      </c>
      <c r="AU409" s="151" t="s">
        <v>152</v>
      </c>
      <c r="AY409" s="16" t="s">
        <v>145</v>
      </c>
      <c r="BE409" s="152">
        <f>IF(N409="základná",J409,0)</f>
        <v>0</v>
      </c>
      <c r="BF409" s="152">
        <f>IF(N409="znížená",J409,0)</f>
        <v>3587.9</v>
      </c>
      <c r="BG409" s="152">
        <f>IF(N409="zákl. prenesená",J409,0)</f>
        <v>0</v>
      </c>
      <c r="BH409" s="152">
        <f>IF(N409="zníž. prenesená",J409,0)</f>
        <v>0</v>
      </c>
      <c r="BI409" s="152">
        <f>IF(N409="nulová",J409,0)</f>
        <v>0</v>
      </c>
      <c r="BJ409" s="16" t="s">
        <v>152</v>
      </c>
      <c r="BK409" s="152">
        <f>ROUND(I409*H409,2)</f>
        <v>3587.9</v>
      </c>
      <c r="BL409" s="16" t="s">
        <v>381</v>
      </c>
      <c r="BM409" s="151" t="s">
        <v>766</v>
      </c>
    </row>
    <row r="410" spans="2:65" s="12" customFormat="1" ht="11.25">
      <c r="B410" s="153"/>
      <c r="D410" s="154" t="s">
        <v>154</v>
      </c>
      <c r="E410" s="155" t="s">
        <v>1</v>
      </c>
      <c r="F410" s="156" t="s">
        <v>767</v>
      </c>
      <c r="H410" s="157">
        <v>8.5120000000000005</v>
      </c>
      <c r="L410" s="153"/>
      <c r="M410" s="158"/>
      <c r="T410" s="159"/>
      <c r="AT410" s="155" t="s">
        <v>154</v>
      </c>
      <c r="AU410" s="155" t="s">
        <v>152</v>
      </c>
      <c r="AV410" s="12" t="s">
        <v>152</v>
      </c>
      <c r="AW410" s="12" t="s">
        <v>29</v>
      </c>
      <c r="AX410" s="12" t="s">
        <v>80</v>
      </c>
      <c r="AY410" s="155" t="s">
        <v>145</v>
      </c>
    </row>
    <row r="411" spans="2:65" s="12" customFormat="1" ht="11.25">
      <c r="B411" s="153"/>
      <c r="D411" s="154" t="s">
        <v>154</v>
      </c>
      <c r="F411" s="156" t="s">
        <v>768</v>
      </c>
      <c r="H411" s="157">
        <v>9.3629999999999995</v>
      </c>
      <c r="L411" s="153"/>
      <c r="M411" s="158"/>
      <c r="T411" s="159"/>
      <c r="AT411" s="155" t="s">
        <v>154</v>
      </c>
      <c r="AU411" s="155" t="s">
        <v>152</v>
      </c>
      <c r="AV411" s="12" t="s">
        <v>152</v>
      </c>
      <c r="AW411" s="12" t="s">
        <v>3</v>
      </c>
      <c r="AX411" s="12" t="s">
        <v>80</v>
      </c>
      <c r="AY411" s="155" t="s">
        <v>145</v>
      </c>
    </row>
    <row r="412" spans="2:65" s="1" customFormat="1" ht="37.9" customHeight="1">
      <c r="B412" s="140"/>
      <c r="C412" s="141" t="s">
        <v>769</v>
      </c>
      <c r="D412" s="141" t="s">
        <v>147</v>
      </c>
      <c r="E412" s="142" t="s">
        <v>770</v>
      </c>
      <c r="F412" s="143" t="s">
        <v>771</v>
      </c>
      <c r="G412" s="144" t="s">
        <v>150</v>
      </c>
      <c r="H412" s="145">
        <v>18.260000000000002</v>
      </c>
      <c r="I412" s="146">
        <v>13.63</v>
      </c>
      <c r="J412" s="146">
        <f>ROUND(I412*H412,2)</f>
        <v>248.88</v>
      </c>
      <c r="K412" s="147"/>
      <c r="L412" s="30"/>
      <c r="M412" s="148" t="s">
        <v>1</v>
      </c>
      <c r="N412" s="119" t="s">
        <v>41</v>
      </c>
      <c r="O412" s="149">
        <v>5.7200000000000003E-3</v>
      </c>
      <c r="P412" s="149">
        <f>O412*H412</f>
        <v>0.10444720000000002</v>
      </c>
      <c r="Q412" s="149">
        <v>1.2888999999999999E-2</v>
      </c>
      <c r="R412" s="149">
        <f>Q412*H412</f>
        <v>0.23535314000000002</v>
      </c>
      <c r="S412" s="149">
        <v>0</v>
      </c>
      <c r="T412" s="150">
        <f>S412*H412</f>
        <v>0</v>
      </c>
      <c r="AR412" s="151" t="s">
        <v>381</v>
      </c>
      <c r="AT412" s="151" t="s">
        <v>147</v>
      </c>
      <c r="AU412" s="151" t="s">
        <v>152</v>
      </c>
      <c r="AY412" s="16" t="s">
        <v>145</v>
      </c>
      <c r="BE412" s="152">
        <f>IF(N412="základná",J412,0)</f>
        <v>0</v>
      </c>
      <c r="BF412" s="152">
        <f>IF(N412="znížená",J412,0)</f>
        <v>248.88</v>
      </c>
      <c r="BG412" s="152">
        <f>IF(N412="zákl. prenesená",J412,0)</f>
        <v>0</v>
      </c>
      <c r="BH412" s="152">
        <f>IF(N412="zníž. prenesená",J412,0)</f>
        <v>0</v>
      </c>
      <c r="BI412" s="152">
        <f>IF(N412="nulová",J412,0)</f>
        <v>0</v>
      </c>
      <c r="BJ412" s="16" t="s">
        <v>152</v>
      </c>
      <c r="BK412" s="152">
        <f>ROUND(I412*H412,2)</f>
        <v>248.88</v>
      </c>
      <c r="BL412" s="16" t="s">
        <v>381</v>
      </c>
      <c r="BM412" s="151" t="s">
        <v>772</v>
      </c>
    </row>
    <row r="413" spans="2:65" s="1" customFormat="1" ht="24.2" customHeight="1">
      <c r="B413" s="140"/>
      <c r="C413" s="141" t="s">
        <v>773</v>
      </c>
      <c r="D413" s="141" t="s">
        <v>147</v>
      </c>
      <c r="E413" s="142" t="s">
        <v>774</v>
      </c>
      <c r="F413" s="143" t="s">
        <v>775</v>
      </c>
      <c r="G413" s="144" t="s">
        <v>204</v>
      </c>
      <c r="H413" s="145">
        <v>220</v>
      </c>
      <c r="I413" s="146">
        <v>9.99</v>
      </c>
      <c r="J413" s="146">
        <f>ROUND(I413*H413,2)</f>
        <v>2197.8000000000002</v>
      </c>
      <c r="K413" s="147"/>
      <c r="L413" s="30"/>
      <c r="M413" s="148" t="s">
        <v>1</v>
      </c>
      <c r="N413" s="119" t="s">
        <v>41</v>
      </c>
      <c r="O413" s="149">
        <v>0.30696000000000001</v>
      </c>
      <c r="P413" s="149">
        <f>O413*H413</f>
        <v>67.531199999999998</v>
      </c>
      <c r="Q413" s="149">
        <v>2.5999999999999998E-4</v>
      </c>
      <c r="R413" s="149">
        <f>Q413*H413</f>
        <v>5.7199999999999994E-2</v>
      </c>
      <c r="S413" s="149">
        <v>0</v>
      </c>
      <c r="T413" s="150">
        <f>S413*H413</f>
        <v>0</v>
      </c>
      <c r="AR413" s="151" t="s">
        <v>381</v>
      </c>
      <c r="AT413" s="151" t="s">
        <v>147</v>
      </c>
      <c r="AU413" s="151" t="s">
        <v>152</v>
      </c>
      <c r="AY413" s="16" t="s">
        <v>145</v>
      </c>
      <c r="BE413" s="152">
        <f>IF(N413="základná",J413,0)</f>
        <v>0</v>
      </c>
      <c r="BF413" s="152">
        <f>IF(N413="znížená",J413,0)</f>
        <v>2197.8000000000002</v>
      </c>
      <c r="BG413" s="152">
        <f>IF(N413="zákl. prenesená",J413,0)</f>
        <v>0</v>
      </c>
      <c r="BH413" s="152">
        <f>IF(N413="zníž. prenesená",J413,0)</f>
        <v>0</v>
      </c>
      <c r="BI413" s="152">
        <f>IF(N413="nulová",J413,0)</f>
        <v>0</v>
      </c>
      <c r="BJ413" s="16" t="s">
        <v>152</v>
      </c>
      <c r="BK413" s="152">
        <f>ROUND(I413*H413,2)</f>
        <v>2197.8000000000002</v>
      </c>
      <c r="BL413" s="16" t="s">
        <v>381</v>
      </c>
      <c r="BM413" s="151" t="s">
        <v>776</v>
      </c>
    </row>
    <row r="414" spans="2:65" s="12" customFormat="1" ht="11.25">
      <c r="B414" s="153"/>
      <c r="D414" s="154" t="s">
        <v>154</v>
      </c>
      <c r="E414" s="155" t="s">
        <v>1</v>
      </c>
      <c r="F414" s="156" t="s">
        <v>777</v>
      </c>
      <c r="H414" s="157">
        <v>121</v>
      </c>
      <c r="L414" s="153"/>
      <c r="M414" s="158"/>
      <c r="T414" s="159"/>
      <c r="AT414" s="155" t="s">
        <v>154</v>
      </c>
      <c r="AU414" s="155" t="s">
        <v>152</v>
      </c>
      <c r="AV414" s="12" t="s">
        <v>152</v>
      </c>
      <c r="AW414" s="12" t="s">
        <v>29</v>
      </c>
      <c r="AX414" s="12" t="s">
        <v>75</v>
      </c>
      <c r="AY414" s="155" t="s">
        <v>145</v>
      </c>
    </row>
    <row r="415" spans="2:65" s="12" customFormat="1" ht="11.25">
      <c r="B415" s="153"/>
      <c r="D415" s="154" t="s">
        <v>154</v>
      </c>
      <c r="E415" s="155" t="s">
        <v>1</v>
      </c>
      <c r="F415" s="156" t="s">
        <v>778</v>
      </c>
      <c r="H415" s="157">
        <v>99</v>
      </c>
      <c r="L415" s="153"/>
      <c r="M415" s="158"/>
      <c r="T415" s="159"/>
      <c r="AT415" s="155" t="s">
        <v>154</v>
      </c>
      <c r="AU415" s="155" t="s">
        <v>152</v>
      </c>
      <c r="AV415" s="12" t="s">
        <v>152</v>
      </c>
      <c r="AW415" s="12" t="s">
        <v>29</v>
      </c>
      <c r="AX415" s="12" t="s">
        <v>75</v>
      </c>
      <c r="AY415" s="155" t="s">
        <v>145</v>
      </c>
    </row>
    <row r="416" spans="2:65" s="13" customFormat="1" ht="11.25">
      <c r="B416" s="160"/>
      <c r="D416" s="154" t="s">
        <v>154</v>
      </c>
      <c r="E416" s="161" t="s">
        <v>1</v>
      </c>
      <c r="F416" s="162" t="s">
        <v>172</v>
      </c>
      <c r="H416" s="163">
        <v>220</v>
      </c>
      <c r="L416" s="160"/>
      <c r="M416" s="164"/>
      <c r="T416" s="165"/>
      <c r="AT416" s="161" t="s">
        <v>154</v>
      </c>
      <c r="AU416" s="161" t="s">
        <v>152</v>
      </c>
      <c r="AV416" s="13" t="s">
        <v>151</v>
      </c>
      <c r="AW416" s="13" t="s">
        <v>29</v>
      </c>
      <c r="AX416" s="13" t="s">
        <v>80</v>
      </c>
      <c r="AY416" s="161" t="s">
        <v>145</v>
      </c>
    </row>
    <row r="417" spans="2:65" s="1" customFormat="1" ht="24.2" customHeight="1">
      <c r="B417" s="140"/>
      <c r="C417" s="166" t="s">
        <v>779</v>
      </c>
      <c r="D417" s="166" t="s">
        <v>193</v>
      </c>
      <c r="E417" s="167" t="s">
        <v>764</v>
      </c>
      <c r="F417" s="168" t="s">
        <v>765</v>
      </c>
      <c r="G417" s="169" t="s">
        <v>150</v>
      </c>
      <c r="H417" s="170">
        <v>20.085999999999999</v>
      </c>
      <c r="I417" s="171">
        <v>383.2</v>
      </c>
      <c r="J417" s="171">
        <f>ROUND(I417*H417,2)</f>
        <v>7696.96</v>
      </c>
      <c r="K417" s="172"/>
      <c r="L417" s="173"/>
      <c r="M417" s="174" t="s">
        <v>1</v>
      </c>
      <c r="N417" s="175" t="s">
        <v>41</v>
      </c>
      <c r="O417" s="149">
        <v>0</v>
      </c>
      <c r="P417" s="149">
        <f>O417*H417</f>
        <v>0</v>
      </c>
      <c r="Q417" s="149">
        <v>0.55000000000000004</v>
      </c>
      <c r="R417" s="149">
        <f>Q417*H417</f>
        <v>11.0473</v>
      </c>
      <c r="S417" s="149">
        <v>0</v>
      </c>
      <c r="T417" s="150">
        <f>S417*H417</f>
        <v>0</v>
      </c>
      <c r="AR417" s="151" t="s">
        <v>387</v>
      </c>
      <c r="AT417" s="151" t="s">
        <v>193</v>
      </c>
      <c r="AU417" s="151" t="s">
        <v>152</v>
      </c>
      <c r="AY417" s="16" t="s">
        <v>145</v>
      </c>
      <c r="BE417" s="152">
        <f>IF(N417="základná",J417,0)</f>
        <v>0</v>
      </c>
      <c r="BF417" s="152">
        <f>IF(N417="znížená",J417,0)</f>
        <v>7696.96</v>
      </c>
      <c r="BG417" s="152">
        <f>IF(N417="zákl. prenesená",J417,0)</f>
        <v>0</v>
      </c>
      <c r="BH417" s="152">
        <f>IF(N417="zníž. prenesená",J417,0)</f>
        <v>0</v>
      </c>
      <c r="BI417" s="152">
        <f>IF(N417="nulová",J417,0)</f>
        <v>0</v>
      </c>
      <c r="BJ417" s="16" t="s">
        <v>152</v>
      </c>
      <c r="BK417" s="152">
        <f>ROUND(I417*H417,2)</f>
        <v>7696.96</v>
      </c>
      <c r="BL417" s="16" t="s">
        <v>381</v>
      </c>
      <c r="BM417" s="151" t="s">
        <v>780</v>
      </c>
    </row>
    <row r="418" spans="2:65" s="12" customFormat="1" ht="11.25">
      <c r="B418" s="153"/>
      <c r="D418" s="154" t="s">
        <v>154</v>
      </c>
      <c r="E418" s="155" t="s">
        <v>1</v>
      </c>
      <c r="F418" s="156" t="s">
        <v>781</v>
      </c>
      <c r="H418" s="157">
        <v>2.42</v>
      </c>
      <c r="L418" s="153"/>
      <c r="M418" s="158"/>
      <c r="T418" s="159"/>
      <c r="AT418" s="155" t="s">
        <v>154</v>
      </c>
      <c r="AU418" s="155" t="s">
        <v>152</v>
      </c>
      <c r="AV418" s="12" t="s">
        <v>152</v>
      </c>
      <c r="AW418" s="12" t="s">
        <v>29</v>
      </c>
      <c r="AX418" s="12" t="s">
        <v>75</v>
      </c>
      <c r="AY418" s="155" t="s">
        <v>145</v>
      </c>
    </row>
    <row r="419" spans="2:65" s="12" customFormat="1" ht="11.25">
      <c r="B419" s="153"/>
      <c r="D419" s="154" t="s">
        <v>154</v>
      </c>
      <c r="E419" s="155" t="s">
        <v>1</v>
      </c>
      <c r="F419" s="156" t="s">
        <v>782</v>
      </c>
      <c r="H419" s="157">
        <v>15.84</v>
      </c>
      <c r="L419" s="153"/>
      <c r="M419" s="158"/>
      <c r="T419" s="159"/>
      <c r="AT419" s="155" t="s">
        <v>154</v>
      </c>
      <c r="AU419" s="155" t="s">
        <v>152</v>
      </c>
      <c r="AV419" s="12" t="s">
        <v>152</v>
      </c>
      <c r="AW419" s="12" t="s">
        <v>29</v>
      </c>
      <c r="AX419" s="12" t="s">
        <v>75</v>
      </c>
      <c r="AY419" s="155" t="s">
        <v>145</v>
      </c>
    </row>
    <row r="420" spans="2:65" s="13" customFormat="1" ht="11.25">
      <c r="B420" s="160"/>
      <c r="D420" s="154" t="s">
        <v>154</v>
      </c>
      <c r="E420" s="161" t="s">
        <v>1</v>
      </c>
      <c r="F420" s="162" t="s">
        <v>172</v>
      </c>
      <c r="H420" s="163">
        <v>18.259999999999998</v>
      </c>
      <c r="L420" s="160"/>
      <c r="M420" s="164"/>
      <c r="T420" s="165"/>
      <c r="AT420" s="161" t="s">
        <v>154</v>
      </c>
      <c r="AU420" s="161" t="s">
        <v>152</v>
      </c>
      <c r="AV420" s="13" t="s">
        <v>151</v>
      </c>
      <c r="AW420" s="13" t="s">
        <v>29</v>
      </c>
      <c r="AX420" s="13" t="s">
        <v>80</v>
      </c>
      <c r="AY420" s="161" t="s">
        <v>145</v>
      </c>
    </row>
    <row r="421" spans="2:65" s="12" customFormat="1" ht="11.25">
      <c r="B421" s="153"/>
      <c r="D421" s="154" t="s">
        <v>154</v>
      </c>
      <c r="F421" s="156" t="s">
        <v>783</v>
      </c>
      <c r="H421" s="157">
        <v>20.085999999999999</v>
      </c>
      <c r="L421" s="153"/>
      <c r="M421" s="158"/>
      <c r="T421" s="159"/>
      <c r="AT421" s="155" t="s">
        <v>154</v>
      </c>
      <c r="AU421" s="155" t="s">
        <v>152</v>
      </c>
      <c r="AV421" s="12" t="s">
        <v>152</v>
      </c>
      <c r="AW421" s="12" t="s">
        <v>3</v>
      </c>
      <c r="AX421" s="12" t="s">
        <v>80</v>
      </c>
      <c r="AY421" s="155" t="s">
        <v>145</v>
      </c>
    </row>
    <row r="422" spans="2:65" s="1" customFormat="1" ht="24.2" customHeight="1">
      <c r="B422" s="140"/>
      <c r="C422" s="141" t="s">
        <v>784</v>
      </c>
      <c r="D422" s="141" t="s">
        <v>147</v>
      </c>
      <c r="E422" s="142" t="s">
        <v>785</v>
      </c>
      <c r="F422" s="143" t="s">
        <v>786</v>
      </c>
      <c r="G422" s="144" t="s">
        <v>190</v>
      </c>
      <c r="H422" s="145">
        <v>104.16</v>
      </c>
      <c r="I422" s="146">
        <v>5.98</v>
      </c>
      <c r="J422" s="146">
        <f>ROUND(I422*H422,2)</f>
        <v>622.88</v>
      </c>
      <c r="K422" s="147"/>
      <c r="L422" s="30"/>
      <c r="M422" s="148" t="s">
        <v>1</v>
      </c>
      <c r="N422" s="119" t="s">
        <v>41</v>
      </c>
      <c r="O422" s="149">
        <v>0.26363999999999999</v>
      </c>
      <c r="P422" s="149">
        <f>O422*H422</f>
        <v>27.460742399999997</v>
      </c>
      <c r="Q422" s="149">
        <v>0</v>
      </c>
      <c r="R422" s="149">
        <f>Q422*H422</f>
        <v>0</v>
      </c>
      <c r="S422" s="149">
        <v>0</v>
      </c>
      <c r="T422" s="150">
        <f>S422*H422</f>
        <v>0</v>
      </c>
      <c r="AR422" s="151" t="s">
        <v>381</v>
      </c>
      <c r="AT422" s="151" t="s">
        <v>147</v>
      </c>
      <c r="AU422" s="151" t="s">
        <v>152</v>
      </c>
      <c r="AY422" s="16" t="s">
        <v>145</v>
      </c>
      <c r="BE422" s="152">
        <f>IF(N422="základná",J422,0)</f>
        <v>0</v>
      </c>
      <c r="BF422" s="152">
        <f>IF(N422="znížená",J422,0)</f>
        <v>622.88</v>
      </c>
      <c r="BG422" s="152">
        <f>IF(N422="zákl. prenesená",J422,0)</f>
        <v>0</v>
      </c>
      <c r="BH422" s="152">
        <f>IF(N422="zníž. prenesená",J422,0)</f>
        <v>0</v>
      </c>
      <c r="BI422" s="152">
        <f>IF(N422="nulová",J422,0)</f>
        <v>0</v>
      </c>
      <c r="BJ422" s="16" t="s">
        <v>152</v>
      </c>
      <c r="BK422" s="152">
        <f>ROUND(I422*H422,2)</f>
        <v>622.88</v>
      </c>
      <c r="BL422" s="16" t="s">
        <v>381</v>
      </c>
      <c r="BM422" s="151" t="s">
        <v>787</v>
      </c>
    </row>
    <row r="423" spans="2:65" s="1" customFormat="1" ht="24.2" customHeight="1">
      <c r="B423" s="140"/>
      <c r="C423" s="166" t="s">
        <v>788</v>
      </c>
      <c r="D423" s="166" t="s">
        <v>193</v>
      </c>
      <c r="E423" s="167" t="s">
        <v>750</v>
      </c>
      <c r="F423" s="168" t="s">
        <v>751</v>
      </c>
      <c r="G423" s="169" t="s">
        <v>150</v>
      </c>
      <c r="H423" s="170">
        <v>2.75</v>
      </c>
      <c r="I423" s="171">
        <v>363.2</v>
      </c>
      <c r="J423" s="171">
        <f>ROUND(I423*H423,2)</f>
        <v>998.8</v>
      </c>
      <c r="K423" s="172"/>
      <c r="L423" s="173"/>
      <c r="M423" s="174" t="s">
        <v>1</v>
      </c>
      <c r="N423" s="175" t="s">
        <v>41</v>
      </c>
      <c r="O423" s="149">
        <v>0</v>
      </c>
      <c r="P423" s="149">
        <f>O423*H423</f>
        <v>0</v>
      </c>
      <c r="Q423" s="149">
        <v>0.55000000000000004</v>
      </c>
      <c r="R423" s="149">
        <f>Q423*H423</f>
        <v>1.5125000000000002</v>
      </c>
      <c r="S423" s="149">
        <v>0</v>
      </c>
      <c r="T423" s="150">
        <f>S423*H423</f>
        <v>0</v>
      </c>
      <c r="AR423" s="151" t="s">
        <v>387</v>
      </c>
      <c r="AT423" s="151" t="s">
        <v>193</v>
      </c>
      <c r="AU423" s="151" t="s">
        <v>152</v>
      </c>
      <c r="AY423" s="16" t="s">
        <v>145</v>
      </c>
      <c r="BE423" s="152">
        <f>IF(N423="základná",J423,0)</f>
        <v>0</v>
      </c>
      <c r="BF423" s="152">
        <f>IF(N423="znížená",J423,0)</f>
        <v>998.8</v>
      </c>
      <c r="BG423" s="152">
        <f>IF(N423="zákl. prenesená",J423,0)</f>
        <v>0</v>
      </c>
      <c r="BH423" s="152">
        <f>IF(N423="zníž. prenesená",J423,0)</f>
        <v>0</v>
      </c>
      <c r="BI423" s="152">
        <f>IF(N423="nulová",J423,0)</f>
        <v>0</v>
      </c>
      <c r="BJ423" s="16" t="s">
        <v>152</v>
      </c>
      <c r="BK423" s="152">
        <f>ROUND(I423*H423,2)</f>
        <v>998.8</v>
      </c>
      <c r="BL423" s="16" t="s">
        <v>381</v>
      </c>
      <c r="BM423" s="151" t="s">
        <v>789</v>
      </c>
    </row>
    <row r="424" spans="2:65" s="12" customFormat="1" ht="11.25">
      <c r="B424" s="153"/>
      <c r="D424" s="154" t="s">
        <v>154</v>
      </c>
      <c r="F424" s="156" t="s">
        <v>790</v>
      </c>
      <c r="H424" s="157">
        <v>2.75</v>
      </c>
      <c r="L424" s="153"/>
      <c r="M424" s="158"/>
      <c r="T424" s="159"/>
      <c r="AT424" s="155" t="s">
        <v>154</v>
      </c>
      <c r="AU424" s="155" t="s">
        <v>152</v>
      </c>
      <c r="AV424" s="12" t="s">
        <v>152</v>
      </c>
      <c r="AW424" s="12" t="s">
        <v>3</v>
      </c>
      <c r="AX424" s="12" t="s">
        <v>80</v>
      </c>
      <c r="AY424" s="155" t="s">
        <v>145</v>
      </c>
    </row>
    <row r="425" spans="2:65" s="1" customFormat="1" ht="16.5" customHeight="1">
      <c r="B425" s="140"/>
      <c r="C425" s="141" t="s">
        <v>791</v>
      </c>
      <c r="D425" s="141" t="s">
        <v>147</v>
      </c>
      <c r="E425" s="142" t="s">
        <v>792</v>
      </c>
      <c r="F425" s="143" t="s">
        <v>793</v>
      </c>
      <c r="G425" s="144" t="s">
        <v>204</v>
      </c>
      <c r="H425" s="145">
        <v>143</v>
      </c>
      <c r="I425" s="146">
        <v>2.36</v>
      </c>
      <c r="J425" s="146">
        <f>ROUND(I425*H425,2)</f>
        <v>337.48</v>
      </c>
      <c r="K425" s="147"/>
      <c r="L425" s="30"/>
      <c r="M425" s="148" t="s">
        <v>1</v>
      </c>
      <c r="N425" s="119" t="s">
        <v>41</v>
      </c>
      <c r="O425" s="149">
        <v>0.10407</v>
      </c>
      <c r="P425" s="149">
        <f>O425*H425</f>
        <v>14.882009999999999</v>
      </c>
      <c r="Q425" s="149">
        <v>0</v>
      </c>
      <c r="R425" s="149">
        <f>Q425*H425</f>
        <v>0</v>
      </c>
      <c r="S425" s="149">
        <v>0</v>
      </c>
      <c r="T425" s="150">
        <f>S425*H425</f>
        <v>0</v>
      </c>
      <c r="AR425" s="151" t="s">
        <v>381</v>
      </c>
      <c r="AT425" s="151" t="s">
        <v>147</v>
      </c>
      <c r="AU425" s="151" t="s">
        <v>152</v>
      </c>
      <c r="AY425" s="16" t="s">
        <v>145</v>
      </c>
      <c r="BE425" s="152">
        <f>IF(N425="základná",J425,0)</f>
        <v>0</v>
      </c>
      <c r="BF425" s="152">
        <f>IF(N425="znížená",J425,0)</f>
        <v>337.48</v>
      </c>
      <c r="BG425" s="152">
        <f>IF(N425="zákl. prenesená",J425,0)</f>
        <v>0</v>
      </c>
      <c r="BH425" s="152">
        <f>IF(N425="zníž. prenesená",J425,0)</f>
        <v>0</v>
      </c>
      <c r="BI425" s="152">
        <f>IF(N425="nulová",J425,0)</f>
        <v>0</v>
      </c>
      <c r="BJ425" s="16" t="s">
        <v>152</v>
      </c>
      <c r="BK425" s="152">
        <f>ROUND(I425*H425,2)</f>
        <v>337.48</v>
      </c>
      <c r="BL425" s="16" t="s">
        <v>381</v>
      </c>
      <c r="BM425" s="151" t="s">
        <v>794</v>
      </c>
    </row>
    <row r="426" spans="2:65" s="12" customFormat="1" ht="11.25">
      <c r="B426" s="153"/>
      <c r="D426" s="154" t="s">
        <v>154</v>
      </c>
      <c r="E426" s="155" t="s">
        <v>1</v>
      </c>
      <c r="F426" s="156" t="s">
        <v>795</v>
      </c>
      <c r="H426" s="157">
        <v>143</v>
      </c>
      <c r="L426" s="153"/>
      <c r="M426" s="158"/>
      <c r="T426" s="159"/>
      <c r="AT426" s="155" t="s">
        <v>154</v>
      </c>
      <c r="AU426" s="155" t="s">
        <v>152</v>
      </c>
      <c r="AV426" s="12" t="s">
        <v>152</v>
      </c>
      <c r="AW426" s="12" t="s">
        <v>29</v>
      </c>
      <c r="AX426" s="12" t="s">
        <v>75</v>
      </c>
      <c r="AY426" s="155" t="s">
        <v>145</v>
      </c>
    </row>
    <row r="427" spans="2:65" s="13" customFormat="1" ht="11.25">
      <c r="B427" s="160"/>
      <c r="D427" s="154" t="s">
        <v>154</v>
      </c>
      <c r="E427" s="161" t="s">
        <v>1</v>
      </c>
      <c r="F427" s="162" t="s">
        <v>172</v>
      </c>
      <c r="H427" s="163">
        <v>143</v>
      </c>
      <c r="L427" s="160"/>
      <c r="M427" s="164"/>
      <c r="T427" s="165"/>
      <c r="AT427" s="161" t="s">
        <v>154</v>
      </c>
      <c r="AU427" s="161" t="s">
        <v>152</v>
      </c>
      <c r="AV427" s="13" t="s">
        <v>151</v>
      </c>
      <c r="AW427" s="13" t="s">
        <v>29</v>
      </c>
      <c r="AX427" s="13" t="s">
        <v>80</v>
      </c>
      <c r="AY427" s="161" t="s">
        <v>145</v>
      </c>
    </row>
    <row r="428" spans="2:65" s="1" customFormat="1" ht="24.2" customHeight="1">
      <c r="B428" s="140"/>
      <c r="C428" s="166" t="s">
        <v>796</v>
      </c>
      <c r="D428" s="166" t="s">
        <v>193</v>
      </c>
      <c r="E428" s="167" t="s">
        <v>764</v>
      </c>
      <c r="F428" s="168" t="s">
        <v>765</v>
      </c>
      <c r="G428" s="169" t="s">
        <v>150</v>
      </c>
      <c r="H428" s="170">
        <v>0.38600000000000001</v>
      </c>
      <c r="I428" s="171">
        <v>383.2</v>
      </c>
      <c r="J428" s="171">
        <f>ROUND(I428*H428,2)</f>
        <v>147.91999999999999</v>
      </c>
      <c r="K428" s="172"/>
      <c r="L428" s="173"/>
      <c r="M428" s="174" t="s">
        <v>1</v>
      </c>
      <c r="N428" s="175" t="s">
        <v>41</v>
      </c>
      <c r="O428" s="149">
        <v>0</v>
      </c>
      <c r="P428" s="149">
        <f>O428*H428</f>
        <v>0</v>
      </c>
      <c r="Q428" s="149">
        <v>0.55000000000000004</v>
      </c>
      <c r="R428" s="149">
        <f>Q428*H428</f>
        <v>0.21230000000000002</v>
      </c>
      <c r="S428" s="149">
        <v>0</v>
      </c>
      <c r="T428" s="150">
        <f>S428*H428</f>
        <v>0</v>
      </c>
      <c r="AR428" s="151" t="s">
        <v>387</v>
      </c>
      <c r="AT428" s="151" t="s">
        <v>193</v>
      </c>
      <c r="AU428" s="151" t="s">
        <v>152</v>
      </c>
      <c r="AY428" s="16" t="s">
        <v>145</v>
      </c>
      <c r="BE428" s="152">
        <f>IF(N428="základná",J428,0)</f>
        <v>0</v>
      </c>
      <c r="BF428" s="152">
        <f>IF(N428="znížená",J428,0)</f>
        <v>147.91999999999999</v>
      </c>
      <c r="BG428" s="152">
        <f>IF(N428="zákl. prenesená",J428,0)</f>
        <v>0</v>
      </c>
      <c r="BH428" s="152">
        <f>IF(N428="zníž. prenesená",J428,0)</f>
        <v>0</v>
      </c>
      <c r="BI428" s="152">
        <f>IF(N428="nulová",J428,0)</f>
        <v>0</v>
      </c>
      <c r="BJ428" s="16" t="s">
        <v>152</v>
      </c>
      <c r="BK428" s="152">
        <f>ROUND(I428*H428,2)</f>
        <v>147.91999999999999</v>
      </c>
      <c r="BL428" s="16" t="s">
        <v>381</v>
      </c>
      <c r="BM428" s="151" t="s">
        <v>797</v>
      </c>
    </row>
    <row r="429" spans="2:65" s="12" customFormat="1" ht="11.25">
      <c r="B429" s="153"/>
      <c r="D429" s="154" t="s">
        <v>154</v>
      </c>
      <c r="F429" s="156" t="s">
        <v>798</v>
      </c>
      <c r="H429" s="157">
        <v>0.38600000000000001</v>
      </c>
      <c r="L429" s="153"/>
      <c r="M429" s="158"/>
      <c r="T429" s="159"/>
      <c r="AT429" s="155" t="s">
        <v>154</v>
      </c>
      <c r="AU429" s="155" t="s">
        <v>152</v>
      </c>
      <c r="AV429" s="12" t="s">
        <v>152</v>
      </c>
      <c r="AW429" s="12" t="s">
        <v>3</v>
      </c>
      <c r="AX429" s="12" t="s">
        <v>80</v>
      </c>
      <c r="AY429" s="155" t="s">
        <v>145</v>
      </c>
    </row>
    <row r="430" spans="2:65" s="1" customFormat="1" ht="44.25" customHeight="1">
      <c r="B430" s="140"/>
      <c r="C430" s="141" t="s">
        <v>799</v>
      </c>
      <c r="D430" s="141" t="s">
        <v>147</v>
      </c>
      <c r="E430" s="142" t="s">
        <v>800</v>
      </c>
      <c r="F430" s="143" t="s">
        <v>801</v>
      </c>
      <c r="G430" s="144" t="s">
        <v>150</v>
      </c>
      <c r="H430" s="145">
        <v>18.260000000000002</v>
      </c>
      <c r="I430" s="146">
        <v>37.880000000000003</v>
      </c>
      <c r="J430" s="146">
        <f>ROUND(I430*H430,2)</f>
        <v>691.69</v>
      </c>
      <c r="K430" s="147"/>
      <c r="L430" s="30"/>
      <c r="M430" s="148" t="s">
        <v>1</v>
      </c>
      <c r="N430" s="119" t="s">
        <v>41</v>
      </c>
      <c r="O430" s="149">
        <v>9.92E-3</v>
      </c>
      <c r="P430" s="149">
        <f>O430*H430</f>
        <v>0.18113920000000003</v>
      </c>
      <c r="Q430" s="149">
        <v>2.2350169999999999E-2</v>
      </c>
      <c r="R430" s="149">
        <f>Q430*H430</f>
        <v>0.40811410419999999</v>
      </c>
      <c r="S430" s="149">
        <v>0</v>
      </c>
      <c r="T430" s="150">
        <f>S430*H430</f>
        <v>0</v>
      </c>
      <c r="AR430" s="151" t="s">
        <v>381</v>
      </c>
      <c r="AT430" s="151" t="s">
        <v>147</v>
      </c>
      <c r="AU430" s="151" t="s">
        <v>152</v>
      </c>
      <c r="AY430" s="16" t="s">
        <v>145</v>
      </c>
      <c r="BE430" s="152">
        <f>IF(N430="základná",J430,0)</f>
        <v>0</v>
      </c>
      <c r="BF430" s="152">
        <f>IF(N430="znížená",J430,0)</f>
        <v>691.69</v>
      </c>
      <c r="BG430" s="152">
        <f>IF(N430="zákl. prenesená",J430,0)</f>
        <v>0</v>
      </c>
      <c r="BH430" s="152">
        <f>IF(N430="zníž. prenesená",J430,0)</f>
        <v>0</v>
      </c>
      <c r="BI430" s="152">
        <f>IF(N430="nulová",J430,0)</f>
        <v>0</v>
      </c>
      <c r="BJ430" s="16" t="s">
        <v>152</v>
      </c>
      <c r="BK430" s="152">
        <f>ROUND(I430*H430,2)</f>
        <v>691.69</v>
      </c>
      <c r="BL430" s="16" t="s">
        <v>381</v>
      </c>
      <c r="BM430" s="151" t="s">
        <v>802</v>
      </c>
    </row>
    <row r="431" spans="2:65" s="1" customFormat="1" ht="33" customHeight="1">
      <c r="B431" s="140"/>
      <c r="C431" s="141" t="s">
        <v>803</v>
      </c>
      <c r="D431" s="141" t="s">
        <v>147</v>
      </c>
      <c r="E431" s="142" t="s">
        <v>804</v>
      </c>
      <c r="F431" s="143" t="s">
        <v>805</v>
      </c>
      <c r="G431" s="144" t="s">
        <v>190</v>
      </c>
      <c r="H431" s="145">
        <v>18.260000000000002</v>
      </c>
      <c r="I431" s="146">
        <v>0.8</v>
      </c>
      <c r="J431" s="146">
        <f>ROUND(I431*H431,2)</f>
        <v>14.61</v>
      </c>
      <c r="K431" s="147"/>
      <c r="L431" s="30"/>
      <c r="M431" s="148" t="s">
        <v>1</v>
      </c>
      <c r="N431" s="119" t="s">
        <v>41</v>
      </c>
      <c r="O431" s="149">
        <v>1.1E-4</v>
      </c>
      <c r="P431" s="149">
        <f>O431*H431</f>
        <v>2.0086000000000001E-3</v>
      </c>
      <c r="Q431" s="149">
        <v>2.3677E-4</v>
      </c>
      <c r="R431" s="149">
        <f>Q431*H431</f>
        <v>4.3234202000000006E-3</v>
      </c>
      <c r="S431" s="149">
        <v>0</v>
      </c>
      <c r="T431" s="150">
        <f>S431*H431</f>
        <v>0</v>
      </c>
      <c r="AR431" s="151" t="s">
        <v>381</v>
      </c>
      <c r="AT431" s="151" t="s">
        <v>147</v>
      </c>
      <c r="AU431" s="151" t="s">
        <v>152</v>
      </c>
      <c r="AY431" s="16" t="s">
        <v>145</v>
      </c>
      <c r="BE431" s="152">
        <f>IF(N431="základná",J431,0)</f>
        <v>0</v>
      </c>
      <c r="BF431" s="152">
        <f>IF(N431="znížená",J431,0)</f>
        <v>14.61</v>
      </c>
      <c r="BG431" s="152">
        <f>IF(N431="zákl. prenesená",J431,0)</f>
        <v>0</v>
      </c>
      <c r="BH431" s="152">
        <f>IF(N431="zníž. prenesená",J431,0)</f>
        <v>0</v>
      </c>
      <c r="BI431" s="152">
        <f>IF(N431="nulová",J431,0)</f>
        <v>0</v>
      </c>
      <c r="BJ431" s="16" t="s">
        <v>152</v>
      </c>
      <c r="BK431" s="152">
        <f>ROUND(I431*H431,2)</f>
        <v>14.61</v>
      </c>
      <c r="BL431" s="16" t="s">
        <v>381</v>
      </c>
      <c r="BM431" s="151" t="s">
        <v>806</v>
      </c>
    </row>
    <row r="432" spans="2:65" s="1" customFormat="1" ht="21.75" customHeight="1">
      <c r="B432" s="140"/>
      <c r="C432" s="141" t="s">
        <v>807</v>
      </c>
      <c r="D432" s="141" t="s">
        <v>147</v>
      </c>
      <c r="E432" s="142" t="s">
        <v>808</v>
      </c>
      <c r="F432" s="143" t="s">
        <v>809</v>
      </c>
      <c r="G432" s="144" t="s">
        <v>190</v>
      </c>
      <c r="H432" s="145">
        <v>54.28</v>
      </c>
      <c r="I432" s="146">
        <v>4.3099999999999996</v>
      </c>
      <c r="J432" s="146">
        <f>ROUND(I432*H432,2)</f>
        <v>233.95</v>
      </c>
      <c r="K432" s="147"/>
      <c r="L432" s="30"/>
      <c r="M432" s="148" t="s">
        <v>1</v>
      </c>
      <c r="N432" s="119" t="s">
        <v>41</v>
      </c>
      <c r="O432" s="149">
        <v>0.17135</v>
      </c>
      <c r="P432" s="149">
        <f>O432*H432</f>
        <v>9.3008780000000009</v>
      </c>
      <c r="Q432" s="149">
        <v>0</v>
      </c>
      <c r="R432" s="149">
        <f>Q432*H432</f>
        <v>0</v>
      </c>
      <c r="S432" s="149">
        <v>0</v>
      </c>
      <c r="T432" s="150">
        <f>S432*H432</f>
        <v>0</v>
      </c>
      <c r="AR432" s="151" t="s">
        <v>381</v>
      </c>
      <c r="AT432" s="151" t="s">
        <v>147</v>
      </c>
      <c r="AU432" s="151" t="s">
        <v>152</v>
      </c>
      <c r="AY432" s="16" t="s">
        <v>145</v>
      </c>
      <c r="BE432" s="152">
        <f>IF(N432="základná",J432,0)</f>
        <v>0</v>
      </c>
      <c r="BF432" s="152">
        <f>IF(N432="znížená",J432,0)</f>
        <v>233.95</v>
      </c>
      <c r="BG432" s="152">
        <f>IF(N432="zákl. prenesená",J432,0)</f>
        <v>0</v>
      </c>
      <c r="BH432" s="152">
        <f>IF(N432="zníž. prenesená",J432,0)</f>
        <v>0</v>
      </c>
      <c r="BI432" s="152">
        <f>IF(N432="nulová",J432,0)</f>
        <v>0</v>
      </c>
      <c r="BJ432" s="16" t="s">
        <v>152</v>
      </c>
      <c r="BK432" s="152">
        <f>ROUND(I432*H432,2)</f>
        <v>233.95</v>
      </c>
      <c r="BL432" s="16" t="s">
        <v>381</v>
      </c>
      <c r="BM432" s="151" t="s">
        <v>810</v>
      </c>
    </row>
    <row r="433" spans="2:65" s="12" customFormat="1" ht="11.25">
      <c r="B433" s="153"/>
      <c r="D433" s="154" t="s">
        <v>154</v>
      </c>
      <c r="E433" s="155" t="s">
        <v>1</v>
      </c>
      <c r="F433" s="156" t="s">
        <v>811</v>
      </c>
      <c r="H433" s="157">
        <v>54.28</v>
      </c>
      <c r="L433" s="153"/>
      <c r="M433" s="158"/>
      <c r="T433" s="159"/>
      <c r="AT433" s="155" t="s">
        <v>154</v>
      </c>
      <c r="AU433" s="155" t="s">
        <v>152</v>
      </c>
      <c r="AV433" s="12" t="s">
        <v>152</v>
      </c>
      <c r="AW433" s="12" t="s">
        <v>29</v>
      </c>
      <c r="AX433" s="12" t="s">
        <v>80</v>
      </c>
      <c r="AY433" s="155" t="s">
        <v>145</v>
      </c>
    </row>
    <row r="434" spans="2:65" s="1" customFormat="1" ht="37.9" customHeight="1">
      <c r="B434" s="140"/>
      <c r="C434" s="166" t="s">
        <v>812</v>
      </c>
      <c r="D434" s="166" t="s">
        <v>193</v>
      </c>
      <c r="E434" s="167" t="s">
        <v>813</v>
      </c>
      <c r="F434" s="168" t="s">
        <v>814</v>
      </c>
      <c r="G434" s="169" t="s">
        <v>150</v>
      </c>
      <c r="H434" s="170">
        <v>1.407</v>
      </c>
      <c r="I434" s="171">
        <v>433.87</v>
      </c>
      <c r="J434" s="171">
        <f>ROUND(I434*H434,2)</f>
        <v>610.46</v>
      </c>
      <c r="K434" s="172"/>
      <c r="L434" s="173"/>
      <c r="M434" s="174" t="s">
        <v>1</v>
      </c>
      <c r="N434" s="175" t="s">
        <v>41</v>
      </c>
      <c r="O434" s="149">
        <v>0</v>
      </c>
      <c r="P434" s="149">
        <f>O434*H434</f>
        <v>0</v>
      </c>
      <c r="Q434" s="149">
        <v>0.54</v>
      </c>
      <c r="R434" s="149">
        <f>Q434*H434</f>
        <v>0.75978000000000001</v>
      </c>
      <c r="S434" s="149">
        <v>0</v>
      </c>
      <c r="T434" s="150">
        <f>S434*H434</f>
        <v>0</v>
      </c>
      <c r="AR434" s="151" t="s">
        <v>387</v>
      </c>
      <c r="AT434" s="151" t="s">
        <v>193</v>
      </c>
      <c r="AU434" s="151" t="s">
        <v>152</v>
      </c>
      <c r="AY434" s="16" t="s">
        <v>145</v>
      </c>
      <c r="BE434" s="152">
        <f>IF(N434="základná",J434,0)</f>
        <v>0</v>
      </c>
      <c r="BF434" s="152">
        <f>IF(N434="znížená",J434,0)</f>
        <v>610.46</v>
      </c>
      <c r="BG434" s="152">
        <f>IF(N434="zákl. prenesená",J434,0)</f>
        <v>0</v>
      </c>
      <c r="BH434" s="152">
        <f>IF(N434="zníž. prenesená",J434,0)</f>
        <v>0</v>
      </c>
      <c r="BI434" s="152">
        <f>IF(N434="nulová",J434,0)</f>
        <v>0</v>
      </c>
      <c r="BJ434" s="16" t="s">
        <v>152</v>
      </c>
      <c r="BK434" s="152">
        <f>ROUND(I434*H434,2)</f>
        <v>610.46</v>
      </c>
      <c r="BL434" s="16" t="s">
        <v>381</v>
      </c>
      <c r="BM434" s="151" t="s">
        <v>815</v>
      </c>
    </row>
    <row r="435" spans="2:65" s="12" customFormat="1" ht="11.25">
      <c r="B435" s="153"/>
      <c r="D435" s="154" t="s">
        <v>154</v>
      </c>
      <c r="E435" s="155" t="s">
        <v>1</v>
      </c>
      <c r="F435" s="156" t="s">
        <v>816</v>
      </c>
      <c r="H435" s="157">
        <v>1.3029999999999999</v>
      </c>
      <c r="L435" s="153"/>
      <c r="M435" s="158"/>
      <c r="T435" s="159"/>
      <c r="AT435" s="155" t="s">
        <v>154</v>
      </c>
      <c r="AU435" s="155" t="s">
        <v>152</v>
      </c>
      <c r="AV435" s="12" t="s">
        <v>152</v>
      </c>
      <c r="AW435" s="12" t="s">
        <v>29</v>
      </c>
      <c r="AX435" s="12" t="s">
        <v>80</v>
      </c>
      <c r="AY435" s="155" t="s">
        <v>145</v>
      </c>
    </row>
    <row r="436" spans="2:65" s="12" customFormat="1" ht="11.25">
      <c r="B436" s="153"/>
      <c r="D436" s="154" t="s">
        <v>154</v>
      </c>
      <c r="F436" s="156" t="s">
        <v>817</v>
      </c>
      <c r="H436" s="157">
        <v>1.407</v>
      </c>
      <c r="L436" s="153"/>
      <c r="M436" s="158"/>
      <c r="T436" s="159"/>
      <c r="AT436" s="155" t="s">
        <v>154</v>
      </c>
      <c r="AU436" s="155" t="s">
        <v>152</v>
      </c>
      <c r="AV436" s="12" t="s">
        <v>152</v>
      </c>
      <c r="AW436" s="12" t="s">
        <v>3</v>
      </c>
      <c r="AX436" s="12" t="s">
        <v>80</v>
      </c>
      <c r="AY436" s="155" t="s">
        <v>145</v>
      </c>
    </row>
    <row r="437" spans="2:65" s="1" customFormat="1" ht="24.2" customHeight="1">
      <c r="B437" s="140"/>
      <c r="C437" s="141" t="s">
        <v>818</v>
      </c>
      <c r="D437" s="141" t="s">
        <v>147</v>
      </c>
      <c r="E437" s="142" t="s">
        <v>819</v>
      </c>
      <c r="F437" s="143" t="s">
        <v>820</v>
      </c>
      <c r="G437" s="144" t="s">
        <v>204</v>
      </c>
      <c r="H437" s="145">
        <v>109.9</v>
      </c>
      <c r="I437" s="146">
        <v>5.63</v>
      </c>
      <c r="J437" s="146">
        <f>ROUND(I437*H437,2)</f>
        <v>618.74</v>
      </c>
      <c r="K437" s="147"/>
      <c r="L437" s="30"/>
      <c r="M437" s="148" t="s">
        <v>1</v>
      </c>
      <c r="N437" s="119" t="s">
        <v>41</v>
      </c>
      <c r="O437" s="149">
        <v>0.221</v>
      </c>
      <c r="P437" s="149">
        <f>O437*H437</f>
        <v>24.2879</v>
      </c>
      <c r="Q437" s="149">
        <v>0</v>
      </c>
      <c r="R437" s="149">
        <f>Q437*H437</f>
        <v>0</v>
      </c>
      <c r="S437" s="149">
        <v>0</v>
      </c>
      <c r="T437" s="150">
        <f>S437*H437</f>
        <v>0</v>
      </c>
      <c r="AR437" s="151" t="s">
        <v>381</v>
      </c>
      <c r="AT437" s="151" t="s">
        <v>147</v>
      </c>
      <c r="AU437" s="151" t="s">
        <v>152</v>
      </c>
      <c r="AY437" s="16" t="s">
        <v>145</v>
      </c>
      <c r="BE437" s="152">
        <f>IF(N437="základná",J437,0)</f>
        <v>0</v>
      </c>
      <c r="BF437" s="152">
        <f>IF(N437="znížená",J437,0)</f>
        <v>618.74</v>
      </c>
      <c r="BG437" s="152">
        <f>IF(N437="zákl. prenesená",J437,0)</f>
        <v>0</v>
      </c>
      <c r="BH437" s="152">
        <f>IF(N437="zníž. prenesená",J437,0)</f>
        <v>0</v>
      </c>
      <c r="BI437" s="152">
        <f>IF(N437="nulová",J437,0)</f>
        <v>0</v>
      </c>
      <c r="BJ437" s="16" t="s">
        <v>152</v>
      </c>
      <c r="BK437" s="152">
        <f>ROUND(I437*H437,2)</f>
        <v>618.74</v>
      </c>
      <c r="BL437" s="16" t="s">
        <v>381</v>
      </c>
      <c r="BM437" s="151" t="s">
        <v>821</v>
      </c>
    </row>
    <row r="438" spans="2:65" s="12" customFormat="1" ht="11.25">
      <c r="B438" s="153"/>
      <c r="D438" s="154" t="s">
        <v>154</v>
      </c>
      <c r="E438" s="155" t="s">
        <v>1</v>
      </c>
      <c r="F438" s="156" t="s">
        <v>822</v>
      </c>
      <c r="H438" s="157">
        <v>97.5</v>
      </c>
      <c r="L438" s="153"/>
      <c r="M438" s="158"/>
      <c r="T438" s="159"/>
      <c r="AT438" s="155" t="s">
        <v>154</v>
      </c>
      <c r="AU438" s="155" t="s">
        <v>152</v>
      </c>
      <c r="AV438" s="12" t="s">
        <v>152</v>
      </c>
      <c r="AW438" s="12" t="s">
        <v>29</v>
      </c>
      <c r="AX438" s="12" t="s">
        <v>75</v>
      </c>
      <c r="AY438" s="155" t="s">
        <v>145</v>
      </c>
    </row>
    <row r="439" spans="2:65" s="12" customFormat="1" ht="11.25">
      <c r="B439" s="153"/>
      <c r="D439" s="154" t="s">
        <v>154</v>
      </c>
      <c r="E439" s="155" t="s">
        <v>1</v>
      </c>
      <c r="F439" s="156" t="s">
        <v>823</v>
      </c>
      <c r="H439" s="157">
        <v>12.4</v>
      </c>
      <c r="L439" s="153"/>
      <c r="M439" s="158"/>
      <c r="T439" s="159"/>
      <c r="AT439" s="155" t="s">
        <v>154</v>
      </c>
      <c r="AU439" s="155" t="s">
        <v>152</v>
      </c>
      <c r="AV439" s="12" t="s">
        <v>152</v>
      </c>
      <c r="AW439" s="12" t="s">
        <v>29</v>
      </c>
      <c r="AX439" s="12" t="s">
        <v>75</v>
      </c>
      <c r="AY439" s="155" t="s">
        <v>145</v>
      </c>
    </row>
    <row r="440" spans="2:65" s="13" customFormat="1" ht="11.25">
      <c r="B440" s="160"/>
      <c r="D440" s="154" t="s">
        <v>154</v>
      </c>
      <c r="E440" s="161" t="s">
        <v>1</v>
      </c>
      <c r="F440" s="162" t="s">
        <v>172</v>
      </c>
      <c r="H440" s="163">
        <v>109.9</v>
      </c>
      <c r="L440" s="160"/>
      <c r="M440" s="164"/>
      <c r="T440" s="165"/>
      <c r="AT440" s="161" t="s">
        <v>154</v>
      </c>
      <c r="AU440" s="161" t="s">
        <v>152</v>
      </c>
      <c r="AV440" s="13" t="s">
        <v>151</v>
      </c>
      <c r="AW440" s="13" t="s">
        <v>29</v>
      </c>
      <c r="AX440" s="13" t="s">
        <v>80</v>
      </c>
      <c r="AY440" s="161" t="s">
        <v>145</v>
      </c>
    </row>
    <row r="441" spans="2:65" s="1" customFormat="1" ht="44.25" customHeight="1">
      <c r="B441" s="140"/>
      <c r="C441" s="166" t="s">
        <v>824</v>
      </c>
      <c r="D441" s="166" t="s">
        <v>193</v>
      </c>
      <c r="E441" s="167" t="s">
        <v>825</v>
      </c>
      <c r="F441" s="168" t="s">
        <v>826</v>
      </c>
      <c r="G441" s="169" t="s">
        <v>150</v>
      </c>
      <c r="H441" s="170">
        <v>4.7480000000000002</v>
      </c>
      <c r="I441" s="171">
        <v>925.87</v>
      </c>
      <c r="J441" s="171">
        <f>ROUND(I441*H441,2)</f>
        <v>4396.03</v>
      </c>
      <c r="K441" s="172"/>
      <c r="L441" s="173"/>
      <c r="M441" s="174" t="s">
        <v>1</v>
      </c>
      <c r="N441" s="175" t="s">
        <v>41</v>
      </c>
      <c r="O441" s="149">
        <v>0</v>
      </c>
      <c r="P441" s="149">
        <f>O441*H441</f>
        <v>0</v>
      </c>
      <c r="Q441" s="149">
        <v>0.54</v>
      </c>
      <c r="R441" s="149">
        <f>Q441*H441</f>
        <v>2.5639200000000004</v>
      </c>
      <c r="S441" s="149">
        <v>0</v>
      </c>
      <c r="T441" s="150">
        <f>S441*H441</f>
        <v>0</v>
      </c>
      <c r="AR441" s="151" t="s">
        <v>387</v>
      </c>
      <c r="AT441" s="151" t="s">
        <v>193</v>
      </c>
      <c r="AU441" s="151" t="s">
        <v>152</v>
      </c>
      <c r="AY441" s="16" t="s">
        <v>145</v>
      </c>
      <c r="BE441" s="152">
        <f>IF(N441="základná",J441,0)</f>
        <v>0</v>
      </c>
      <c r="BF441" s="152">
        <f>IF(N441="znížená",J441,0)</f>
        <v>4396.03</v>
      </c>
      <c r="BG441" s="152">
        <f>IF(N441="zákl. prenesená",J441,0)</f>
        <v>0</v>
      </c>
      <c r="BH441" s="152">
        <f>IF(N441="zníž. prenesená",J441,0)</f>
        <v>0</v>
      </c>
      <c r="BI441" s="152">
        <f>IF(N441="nulová",J441,0)</f>
        <v>0</v>
      </c>
      <c r="BJ441" s="16" t="s">
        <v>152</v>
      </c>
      <c r="BK441" s="152">
        <f>ROUND(I441*H441,2)</f>
        <v>4396.03</v>
      </c>
      <c r="BL441" s="16" t="s">
        <v>381</v>
      </c>
      <c r="BM441" s="151" t="s">
        <v>827</v>
      </c>
    </row>
    <row r="442" spans="2:65" s="12" customFormat="1" ht="11.25">
      <c r="B442" s="153"/>
      <c r="D442" s="154" t="s">
        <v>154</v>
      </c>
      <c r="E442" s="155" t="s">
        <v>1</v>
      </c>
      <c r="F442" s="156" t="s">
        <v>828</v>
      </c>
      <c r="H442" s="157">
        <v>3.9</v>
      </c>
      <c r="L442" s="153"/>
      <c r="M442" s="158"/>
      <c r="T442" s="159"/>
      <c r="AT442" s="155" t="s">
        <v>154</v>
      </c>
      <c r="AU442" s="155" t="s">
        <v>152</v>
      </c>
      <c r="AV442" s="12" t="s">
        <v>152</v>
      </c>
      <c r="AW442" s="12" t="s">
        <v>29</v>
      </c>
      <c r="AX442" s="12" t="s">
        <v>75</v>
      </c>
      <c r="AY442" s="155" t="s">
        <v>145</v>
      </c>
    </row>
    <row r="443" spans="2:65" s="12" customFormat="1" ht="11.25">
      <c r="B443" s="153"/>
      <c r="D443" s="154" t="s">
        <v>154</v>
      </c>
      <c r="E443" s="155" t="s">
        <v>1</v>
      </c>
      <c r="F443" s="156" t="s">
        <v>829</v>
      </c>
      <c r="H443" s="157">
        <v>0.496</v>
      </c>
      <c r="L443" s="153"/>
      <c r="M443" s="158"/>
      <c r="T443" s="159"/>
      <c r="AT443" s="155" t="s">
        <v>154</v>
      </c>
      <c r="AU443" s="155" t="s">
        <v>152</v>
      </c>
      <c r="AV443" s="12" t="s">
        <v>152</v>
      </c>
      <c r="AW443" s="12" t="s">
        <v>29</v>
      </c>
      <c r="AX443" s="12" t="s">
        <v>75</v>
      </c>
      <c r="AY443" s="155" t="s">
        <v>145</v>
      </c>
    </row>
    <row r="444" spans="2:65" s="13" customFormat="1" ht="11.25">
      <c r="B444" s="160"/>
      <c r="D444" s="154" t="s">
        <v>154</v>
      </c>
      <c r="E444" s="161" t="s">
        <v>1</v>
      </c>
      <c r="F444" s="162" t="s">
        <v>172</v>
      </c>
      <c r="H444" s="163">
        <v>4.3959999999999999</v>
      </c>
      <c r="L444" s="160"/>
      <c r="M444" s="164"/>
      <c r="T444" s="165"/>
      <c r="AT444" s="161" t="s">
        <v>154</v>
      </c>
      <c r="AU444" s="161" t="s">
        <v>152</v>
      </c>
      <c r="AV444" s="13" t="s">
        <v>151</v>
      </c>
      <c r="AW444" s="13" t="s">
        <v>29</v>
      </c>
      <c r="AX444" s="13" t="s">
        <v>80</v>
      </c>
      <c r="AY444" s="161" t="s">
        <v>145</v>
      </c>
    </row>
    <row r="445" spans="2:65" s="12" customFormat="1" ht="11.25">
      <c r="B445" s="153"/>
      <c r="D445" s="154" t="s">
        <v>154</v>
      </c>
      <c r="F445" s="156" t="s">
        <v>830</v>
      </c>
      <c r="H445" s="157">
        <v>4.7480000000000002</v>
      </c>
      <c r="L445" s="153"/>
      <c r="M445" s="158"/>
      <c r="T445" s="159"/>
      <c r="AT445" s="155" t="s">
        <v>154</v>
      </c>
      <c r="AU445" s="155" t="s">
        <v>152</v>
      </c>
      <c r="AV445" s="12" t="s">
        <v>152</v>
      </c>
      <c r="AW445" s="12" t="s">
        <v>3</v>
      </c>
      <c r="AX445" s="12" t="s">
        <v>80</v>
      </c>
      <c r="AY445" s="155" t="s">
        <v>145</v>
      </c>
    </row>
    <row r="446" spans="2:65" s="1" customFormat="1" ht="24.2" customHeight="1">
      <c r="B446" s="140"/>
      <c r="C446" s="141" t="s">
        <v>831</v>
      </c>
      <c r="D446" s="141" t="s">
        <v>147</v>
      </c>
      <c r="E446" s="142" t="s">
        <v>832</v>
      </c>
      <c r="F446" s="143" t="s">
        <v>833</v>
      </c>
      <c r="G446" s="144" t="s">
        <v>150</v>
      </c>
      <c r="H446" s="145">
        <v>23.140999999999998</v>
      </c>
      <c r="I446" s="146">
        <v>4.88</v>
      </c>
      <c r="J446" s="146">
        <f>ROUND(I446*H446,2)</f>
        <v>112.93</v>
      </c>
      <c r="K446" s="147"/>
      <c r="L446" s="30"/>
      <c r="M446" s="148" t="s">
        <v>1</v>
      </c>
      <c r="N446" s="119" t="s">
        <v>41</v>
      </c>
      <c r="O446" s="149">
        <v>1.2999999999999999E-3</v>
      </c>
      <c r="P446" s="149">
        <f>O446*H446</f>
        <v>3.0083299999999997E-2</v>
      </c>
      <c r="Q446" s="149">
        <v>2.934E-3</v>
      </c>
      <c r="R446" s="149">
        <f>Q446*H446</f>
        <v>6.7895693999999993E-2</v>
      </c>
      <c r="S446" s="149">
        <v>0</v>
      </c>
      <c r="T446" s="150">
        <f>S446*H446</f>
        <v>0</v>
      </c>
      <c r="AR446" s="151" t="s">
        <v>381</v>
      </c>
      <c r="AT446" s="151" t="s">
        <v>147</v>
      </c>
      <c r="AU446" s="151" t="s">
        <v>152</v>
      </c>
      <c r="AY446" s="16" t="s">
        <v>145</v>
      </c>
      <c r="BE446" s="152">
        <f>IF(N446="základná",J446,0)</f>
        <v>0</v>
      </c>
      <c r="BF446" s="152">
        <f>IF(N446="znížená",J446,0)</f>
        <v>112.93</v>
      </c>
      <c r="BG446" s="152">
        <f>IF(N446="zákl. prenesená",J446,0)</f>
        <v>0</v>
      </c>
      <c r="BH446" s="152">
        <f>IF(N446="zníž. prenesená",J446,0)</f>
        <v>0</v>
      </c>
      <c r="BI446" s="152">
        <f>IF(N446="nulová",J446,0)</f>
        <v>0</v>
      </c>
      <c r="BJ446" s="16" t="s">
        <v>152</v>
      </c>
      <c r="BK446" s="152">
        <f>ROUND(I446*H446,2)</f>
        <v>112.93</v>
      </c>
      <c r="BL446" s="16" t="s">
        <v>381</v>
      </c>
      <c r="BM446" s="151" t="s">
        <v>834</v>
      </c>
    </row>
    <row r="447" spans="2:65" s="1" customFormat="1" ht="24.2" customHeight="1">
      <c r="B447" s="140"/>
      <c r="C447" s="141" t="s">
        <v>835</v>
      </c>
      <c r="D447" s="141" t="s">
        <v>147</v>
      </c>
      <c r="E447" s="142" t="s">
        <v>836</v>
      </c>
      <c r="F447" s="143" t="s">
        <v>837</v>
      </c>
      <c r="G447" s="144" t="s">
        <v>234</v>
      </c>
      <c r="H447" s="145">
        <v>23.209</v>
      </c>
      <c r="I447" s="146">
        <v>62.39</v>
      </c>
      <c r="J447" s="146">
        <f>ROUND(I447*H447,2)</f>
        <v>1448.01</v>
      </c>
      <c r="K447" s="147"/>
      <c r="L447" s="30"/>
      <c r="M447" s="148" t="s">
        <v>1</v>
      </c>
      <c r="N447" s="119" t="s">
        <v>41</v>
      </c>
      <c r="O447" s="149">
        <v>1.7130000000000001</v>
      </c>
      <c r="P447" s="149">
        <f>O447*H447</f>
        <v>39.757017000000005</v>
      </c>
      <c r="Q447" s="149">
        <v>0</v>
      </c>
      <c r="R447" s="149">
        <f>Q447*H447</f>
        <v>0</v>
      </c>
      <c r="S447" s="149">
        <v>0</v>
      </c>
      <c r="T447" s="150">
        <f>S447*H447</f>
        <v>0</v>
      </c>
      <c r="AR447" s="151" t="s">
        <v>381</v>
      </c>
      <c r="AT447" s="151" t="s">
        <v>147</v>
      </c>
      <c r="AU447" s="151" t="s">
        <v>152</v>
      </c>
      <c r="AY447" s="16" t="s">
        <v>145</v>
      </c>
      <c r="BE447" s="152">
        <f>IF(N447="základná",J447,0)</f>
        <v>0</v>
      </c>
      <c r="BF447" s="152">
        <f>IF(N447="znížená",J447,0)</f>
        <v>1448.01</v>
      </c>
      <c r="BG447" s="152">
        <f>IF(N447="zákl. prenesená",J447,0)</f>
        <v>0</v>
      </c>
      <c r="BH447" s="152">
        <f>IF(N447="zníž. prenesená",J447,0)</f>
        <v>0</v>
      </c>
      <c r="BI447" s="152">
        <f>IF(N447="nulová",J447,0)</f>
        <v>0</v>
      </c>
      <c r="BJ447" s="16" t="s">
        <v>152</v>
      </c>
      <c r="BK447" s="152">
        <f>ROUND(I447*H447,2)</f>
        <v>1448.01</v>
      </c>
      <c r="BL447" s="16" t="s">
        <v>381</v>
      </c>
      <c r="BM447" s="151" t="s">
        <v>838</v>
      </c>
    </row>
    <row r="448" spans="2:65" s="11" customFormat="1" ht="22.9" customHeight="1">
      <c r="B448" s="129"/>
      <c r="D448" s="130" t="s">
        <v>74</v>
      </c>
      <c r="E448" s="138" t="s">
        <v>839</v>
      </c>
      <c r="F448" s="138" t="s">
        <v>840</v>
      </c>
      <c r="J448" s="139">
        <f>BK448</f>
        <v>1355.4</v>
      </c>
      <c r="L448" s="129"/>
      <c r="M448" s="133"/>
      <c r="P448" s="134">
        <f>SUM(P449:P460)</f>
        <v>11.309587199999999</v>
      </c>
      <c r="R448" s="134">
        <f>SUM(R449:R460)</f>
        <v>0.24029568000000001</v>
      </c>
      <c r="T448" s="135">
        <f>SUM(T449:T460)</f>
        <v>0</v>
      </c>
      <c r="AR448" s="130" t="s">
        <v>152</v>
      </c>
      <c r="AT448" s="136" t="s">
        <v>74</v>
      </c>
      <c r="AU448" s="136" t="s">
        <v>80</v>
      </c>
      <c r="AY448" s="130" t="s">
        <v>145</v>
      </c>
      <c r="BK448" s="137">
        <f>SUM(BK449:BK460)</f>
        <v>1355.4</v>
      </c>
    </row>
    <row r="449" spans="2:65" s="1" customFormat="1" ht="24.2" customHeight="1">
      <c r="B449" s="140"/>
      <c r="C449" s="141" t="s">
        <v>841</v>
      </c>
      <c r="D449" s="141" t="s">
        <v>147</v>
      </c>
      <c r="E449" s="142" t="s">
        <v>842</v>
      </c>
      <c r="F449" s="143" t="s">
        <v>843</v>
      </c>
      <c r="G449" s="144" t="s">
        <v>190</v>
      </c>
      <c r="H449" s="145">
        <v>2.88</v>
      </c>
      <c r="I449" s="146">
        <v>61.27</v>
      </c>
      <c r="J449" s="146">
        <f>ROUND(I449*H449,2)</f>
        <v>176.46</v>
      </c>
      <c r="K449" s="147"/>
      <c r="L449" s="30"/>
      <c r="M449" s="148" t="s">
        <v>1</v>
      </c>
      <c r="N449" s="119" t="s">
        <v>41</v>
      </c>
      <c r="O449" s="149">
        <v>0.83209</v>
      </c>
      <c r="P449" s="149">
        <f>O449*H449</f>
        <v>2.3964192</v>
      </c>
      <c r="Q449" s="149">
        <v>2.3786000000000002E-2</v>
      </c>
      <c r="R449" s="149">
        <f>Q449*H449</f>
        <v>6.8503679999999997E-2</v>
      </c>
      <c r="S449" s="149">
        <v>0</v>
      </c>
      <c r="T449" s="150">
        <f>S449*H449</f>
        <v>0</v>
      </c>
      <c r="AR449" s="151" t="s">
        <v>381</v>
      </c>
      <c r="AT449" s="151" t="s">
        <v>147</v>
      </c>
      <c r="AU449" s="151" t="s">
        <v>152</v>
      </c>
      <c r="AY449" s="16" t="s">
        <v>145</v>
      </c>
      <c r="BE449" s="152">
        <f>IF(N449="základná",J449,0)</f>
        <v>0</v>
      </c>
      <c r="BF449" s="152">
        <f>IF(N449="znížená",J449,0)</f>
        <v>176.46</v>
      </c>
      <c r="BG449" s="152">
        <f>IF(N449="zákl. prenesená",J449,0)</f>
        <v>0</v>
      </c>
      <c r="BH449" s="152">
        <f>IF(N449="zníž. prenesená",J449,0)</f>
        <v>0</v>
      </c>
      <c r="BI449" s="152">
        <f>IF(N449="nulová",J449,0)</f>
        <v>0</v>
      </c>
      <c r="BJ449" s="16" t="s">
        <v>152</v>
      </c>
      <c r="BK449" s="152">
        <f>ROUND(I449*H449,2)</f>
        <v>176.46</v>
      </c>
      <c r="BL449" s="16" t="s">
        <v>381</v>
      </c>
      <c r="BM449" s="151" t="s">
        <v>844</v>
      </c>
    </row>
    <row r="450" spans="2:65" s="12" customFormat="1" ht="11.25">
      <c r="B450" s="153"/>
      <c r="D450" s="154" t="s">
        <v>154</v>
      </c>
      <c r="E450" s="155" t="s">
        <v>1</v>
      </c>
      <c r="F450" s="156" t="s">
        <v>845</v>
      </c>
      <c r="H450" s="157">
        <v>1.44</v>
      </c>
      <c r="L450" s="153"/>
      <c r="M450" s="158"/>
      <c r="T450" s="159"/>
      <c r="AT450" s="155" t="s">
        <v>154</v>
      </c>
      <c r="AU450" s="155" t="s">
        <v>152</v>
      </c>
      <c r="AV450" s="12" t="s">
        <v>152</v>
      </c>
      <c r="AW450" s="12" t="s">
        <v>29</v>
      </c>
      <c r="AX450" s="12" t="s">
        <v>75</v>
      </c>
      <c r="AY450" s="155" t="s">
        <v>145</v>
      </c>
    </row>
    <row r="451" spans="2:65" s="12" customFormat="1" ht="11.25">
      <c r="B451" s="153"/>
      <c r="D451" s="154" t="s">
        <v>154</v>
      </c>
      <c r="E451" s="155" t="s">
        <v>1</v>
      </c>
      <c r="F451" s="156" t="s">
        <v>846</v>
      </c>
      <c r="H451" s="157">
        <v>1.44</v>
      </c>
      <c r="L451" s="153"/>
      <c r="M451" s="158"/>
      <c r="T451" s="159"/>
      <c r="AT451" s="155" t="s">
        <v>154</v>
      </c>
      <c r="AU451" s="155" t="s">
        <v>152</v>
      </c>
      <c r="AV451" s="12" t="s">
        <v>152</v>
      </c>
      <c r="AW451" s="12" t="s">
        <v>29</v>
      </c>
      <c r="AX451" s="12" t="s">
        <v>75</v>
      </c>
      <c r="AY451" s="155" t="s">
        <v>145</v>
      </c>
    </row>
    <row r="452" spans="2:65" s="13" customFormat="1" ht="11.25">
      <c r="B452" s="160"/>
      <c r="D452" s="154" t="s">
        <v>154</v>
      </c>
      <c r="E452" s="161" t="s">
        <v>1</v>
      </c>
      <c r="F452" s="162" t="s">
        <v>172</v>
      </c>
      <c r="H452" s="163">
        <v>2.88</v>
      </c>
      <c r="L452" s="160"/>
      <c r="M452" s="164"/>
      <c r="T452" s="165"/>
      <c r="AT452" s="161" t="s">
        <v>154</v>
      </c>
      <c r="AU452" s="161" t="s">
        <v>152</v>
      </c>
      <c r="AV452" s="13" t="s">
        <v>151</v>
      </c>
      <c r="AW452" s="13" t="s">
        <v>29</v>
      </c>
      <c r="AX452" s="13" t="s">
        <v>80</v>
      </c>
      <c r="AY452" s="161" t="s">
        <v>145</v>
      </c>
    </row>
    <row r="453" spans="2:65" s="1" customFormat="1" ht="37.9" customHeight="1">
      <c r="B453" s="140"/>
      <c r="C453" s="166" t="s">
        <v>847</v>
      </c>
      <c r="D453" s="166" t="s">
        <v>193</v>
      </c>
      <c r="E453" s="167" t="s">
        <v>848</v>
      </c>
      <c r="F453" s="168" t="s">
        <v>849</v>
      </c>
      <c r="G453" s="169" t="s">
        <v>190</v>
      </c>
      <c r="H453" s="170">
        <v>3.024</v>
      </c>
      <c r="I453" s="171">
        <v>86.69</v>
      </c>
      <c r="J453" s="171">
        <f>ROUND(I453*H453,2)</f>
        <v>262.14999999999998</v>
      </c>
      <c r="K453" s="172"/>
      <c r="L453" s="173"/>
      <c r="M453" s="174" t="s">
        <v>1</v>
      </c>
      <c r="N453" s="175" t="s">
        <v>41</v>
      </c>
      <c r="O453" s="149">
        <v>0</v>
      </c>
      <c r="P453" s="149">
        <f>O453*H453</f>
        <v>0</v>
      </c>
      <c r="Q453" s="149">
        <v>3.3000000000000002E-2</v>
      </c>
      <c r="R453" s="149">
        <f>Q453*H453</f>
        <v>9.9792000000000006E-2</v>
      </c>
      <c r="S453" s="149">
        <v>0</v>
      </c>
      <c r="T453" s="150">
        <f>S453*H453</f>
        <v>0</v>
      </c>
      <c r="AR453" s="151" t="s">
        <v>387</v>
      </c>
      <c r="AT453" s="151" t="s">
        <v>193</v>
      </c>
      <c r="AU453" s="151" t="s">
        <v>152</v>
      </c>
      <c r="AY453" s="16" t="s">
        <v>145</v>
      </c>
      <c r="BE453" s="152">
        <f>IF(N453="základná",J453,0)</f>
        <v>0</v>
      </c>
      <c r="BF453" s="152">
        <f>IF(N453="znížená",J453,0)</f>
        <v>262.14999999999998</v>
      </c>
      <c r="BG453" s="152">
        <f>IF(N453="zákl. prenesená",J453,0)</f>
        <v>0</v>
      </c>
      <c r="BH453" s="152">
        <f>IF(N453="zníž. prenesená",J453,0)</f>
        <v>0</v>
      </c>
      <c r="BI453" s="152">
        <f>IF(N453="nulová",J453,0)</f>
        <v>0</v>
      </c>
      <c r="BJ453" s="16" t="s">
        <v>152</v>
      </c>
      <c r="BK453" s="152">
        <f>ROUND(I453*H453,2)</f>
        <v>262.14999999999998</v>
      </c>
      <c r="BL453" s="16" t="s">
        <v>381</v>
      </c>
      <c r="BM453" s="151" t="s">
        <v>850</v>
      </c>
    </row>
    <row r="454" spans="2:65" s="12" customFormat="1" ht="11.25">
      <c r="B454" s="153"/>
      <c r="D454" s="154" t="s">
        <v>154</v>
      </c>
      <c r="F454" s="156" t="s">
        <v>851</v>
      </c>
      <c r="H454" s="157">
        <v>3.024</v>
      </c>
      <c r="L454" s="153"/>
      <c r="M454" s="158"/>
      <c r="T454" s="159"/>
      <c r="AT454" s="155" t="s">
        <v>154</v>
      </c>
      <c r="AU454" s="155" t="s">
        <v>152</v>
      </c>
      <c r="AV454" s="12" t="s">
        <v>152</v>
      </c>
      <c r="AW454" s="12" t="s">
        <v>3</v>
      </c>
      <c r="AX454" s="12" t="s">
        <v>80</v>
      </c>
      <c r="AY454" s="155" t="s">
        <v>145</v>
      </c>
    </row>
    <row r="455" spans="2:65" s="1" customFormat="1" ht="21.75" customHeight="1">
      <c r="B455" s="140"/>
      <c r="C455" s="141" t="s">
        <v>852</v>
      </c>
      <c r="D455" s="141" t="s">
        <v>147</v>
      </c>
      <c r="E455" s="142" t="s">
        <v>853</v>
      </c>
      <c r="F455" s="143" t="s">
        <v>854</v>
      </c>
      <c r="G455" s="144" t="s">
        <v>204</v>
      </c>
      <c r="H455" s="145">
        <v>7.2</v>
      </c>
      <c r="I455" s="146">
        <v>33.909999999999997</v>
      </c>
      <c r="J455" s="146">
        <f>ROUND(I455*H455,2)</f>
        <v>244.15</v>
      </c>
      <c r="K455" s="147"/>
      <c r="L455" s="30"/>
      <c r="M455" s="148" t="s">
        <v>1</v>
      </c>
      <c r="N455" s="119" t="s">
        <v>41</v>
      </c>
      <c r="O455" s="149">
        <v>1.20044</v>
      </c>
      <c r="P455" s="149">
        <f>O455*H455</f>
        <v>8.6431679999999993</v>
      </c>
      <c r="Q455" s="149">
        <v>0</v>
      </c>
      <c r="R455" s="149">
        <f>Q455*H455</f>
        <v>0</v>
      </c>
      <c r="S455" s="149">
        <v>0</v>
      </c>
      <c r="T455" s="150">
        <f>S455*H455</f>
        <v>0</v>
      </c>
      <c r="AR455" s="151" t="s">
        <v>381</v>
      </c>
      <c r="AT455" s="151" t="s">
        <v>147</v>
      </c>
      <c r="AU455" s="151" t="s">
        <v>152</v>
      </c>
      <c r="AY455" s="16" t="s">
        <v>145</v>
      </c>
      <c r="BE455" s="152">
        <f>IF(N455="základná",J455,0)</f>
        <v>0</v>
      </c>
      <c r="BF455" s="152">
        <f>IF(N455="znížená",J455,0)</f>
        <v>244.15</v>
      </c>
      <c r="BG455" s="152">
        <f>IF(N455="zákl. prenesená",J455,0)</f>
        <v>0</v>
      </c>
      <c r="BH455" s="152">
        <f>IF(N455="zníž. prenesená",J455,0)</f>
        <v>0</v>
      </c>
      <c r="BI455" s="152">
        <f>IF(N455="nulová",J455,0)</f>
        <v>0</v>
      </c>
      <c r="BJ455" s="16" t="s">
        <v>152</v>
      </c>
      <c r="BK455" s="152">
        <f>ROUND(I455*H455,2)</f>
        <v>244.15</v>
      </c>
      <c r="BL455" s="16" t="s">
        <v>381</v>
      </c>
      <c r="BM455" s="151" t="s">
        <v>855</v>
      </c>
    </row>
    <row r="456" spans="2:65" s="12" customFormat="1" ht="11.25">
      <c r="B456" s="153"/>
      <c r="D456" s="154" t="s">
        <v>154</v>
      </c>
      <c r="E456" s="155" t="s">
        <v>1</v>
      </c>
      <c r="F456" s="156" t="s">
        <v>856</v>
      </c>
      <c r="H456" s="157">
        <v>3.6</v>
      </c>
      <c r="L456" s="153"/>
      <c r="M456" s="158"/>
      <c r="T456" s="159"/>
      <c r="AT456" s="155" t="s">
        <v>154</v>
      </c>
      <c r="AU456" s="155" t="s">
        <v>152</v>
      </c>
      <c r="AV456" s="12" t="s">
        <v>152</v>
      </c>
      <c r="AW456" s="12" t="s">
        <v>29</v>
      </c>
      <c r="AX456" s="12" t="s">
        <v>75</v>
      </c>
      <c r="AY456" s="155" t="s">
        <v>145</v>
      </c>
    </row>
    <row r="457" spans="2:65" s="12" customFormat="1" ht="11.25">
      <c r="B457" s="153"/>
      <c r="D457" s="154" t="s">
        <v>154</v>
      </c>
      <c r="E457" s="155" t="s">
        <v>1</v>
      </c>
      <c r="F457" s="156" t="s">
        <v>857</v>
      </c>
      <c r="H457" s="157">
        <v>3.6</v>
      </c>
      <c r="L457" s="153"/>
      <c r="M457" s="158"/>
      <c r="T457" s="159"/>
      <c r="AT457" s="155" t="s">
        <v>154</v>
      </c>
      <c r="AU457" s="155" t="s">
        <v>152</v>
      </c>
      <c r="AV457" s="12" t="s">
        <v>152</v>
      </c>
      <c r="AW457" s="12" t="s">
        <v>29</v>
      </c>
      <c r="AX457" s="12" t="s">
        <v>75</v>
      </c>
      <c r="AY457" s="155" t="s">
        <v>145</v>
      </c>
    </row>
    <row r="458" spans="2:65" s="13" customFormat="1" ht="11.25">
      <c r="B458" s="160"/>
      <c r="D458" s="154" t="s">
        <v>154</v>
      </c>
      <c r="E458" s="161" t="s">
        <v>1</v>
      </c>
      <c r="F458" s="162" t="s">
        <v>172</v>
      </c>
      <c r="H458" s="163">
        <v>7.2</v>
      </c>
      <c r="L458" s="160"/>
      <c r="M458" s="164"/>
      <c r="T458" s="165"/>
      <c r="AT458" s="161" t="s">
        <v>154</v>
      </c>
      <c r="AU458" s="161" t="s">
        <v>152</v>
      </c>
      <c r="AV458" s="13" t="s">
        <v>151</v>
      </c>
      <c r="AW458" s="13" t="s">
        <v>29</v>
      </c>
      <c r="AX458" s="13" t="s">
        <v>80</v>
      </c>
      <c r="AY458" s="161" t="s">
        <v>145</v>
      </c>
    </row>
    <row r="459" spans="2:65" s="1" customFormat="1" ht="37.9" customHeight="1">
      <c r="B459" s="140"/>
      <c r="C459" s="166" t="s">
        <v>858</v>
      </c>
      <c r="D459" s="166" t="s">
        <v>193</v>
      </c>
      <c r="E459" s="167" t="s">
        <v>859</v>
      </c>
      <c r="F459" s="168" t="s">
        <v>860</v>
      </c>
      <c r="G459" s="169" t="s">
        <v>204</v>
      </c>
      <c r="H459" s="170">
        <v>7.2</v>
      </c>
      <c r="I459" s="171">
        <v>91.73</v>
      </c>
      <c r="J459" s="171">
        <f>ROUND(I459*H459,2)</f>
        <v>660.46</v>
      </c>
      <c r="K459" s="172"/>
      <c r="L459" s="173"/>
      <c r="M459" s="174" t="s">
        <v>1</v>
      </c>
      <c r="N459" s="175" t="s">
        <v>41</v>
      </c>
      <c r="O459" s="149">
        <v>0</v>
      </c>
      <c r="P459" s="149">
        <f>O459*H459</f>
        <v>0</v>
      </c>
      <c r="Q459" s="149">
        <v>0.01</v>
      </c>
      <c r="R459" s="149">
        <f>Q459*H459</f>
        <v>7.2000000000000008E-2</v>
      </c>
      <c r="S459" s="149">
        <v>0</v>
      </c>
      <c r="T459" s="150">
        <f>S459*H459</f>
        <v>0</v>
      </c>
      <c r="AR459" s="151" t="s">
        <v>387</v>
      </c>
      <c r="AT459" s="151" t="s">
        <v>193</v>
      </c>
      <c r="AU459" s="151" t="s">
        <v>152</v>
      </c>
      <c r="AY459" s="16" t="s">
        <v>145</v>
      </c>
      <c r="BE459" s="152">
        <f>IF(N459="základná",J459,0)</f>
        <v>0</v>
      </c>
      <c r="BF459" s="152">
        <f>IF(N459="znížená",J459,0)</f>
        <v>660.46</v>
      </c>
      <c r="BG459" s="152">
        <f>IF(N459="zákl. prenesená",J459,0)</f>
        <v>0</v>
      </c>
      <c r="BH459" s="152">
        <f>IF(N459="zníž. prenesená",J459,0)</f>
        <v>0</v>
      </c>
      <c r="BI459" s="152">
        <f>IF(N459="nulová",J459,0)</f>
        <v>0</v>
      </c>
      <c r="BJ459" s="16" t="s">
        <v>152</v>
      </c>
      <c r="BK459" s="152">
        <f>ROUND(I459*H459,2)</f>
        <v>660.46</v>
      </c>
      <c r="BL459" s="16" t="s">
        <v>381</v>
      </c>
      <c r="BM459" s="151" t="s">
        <v>861</v>
      </c>
    </row>
    <row r="460" spans="2:65" s="1" customFormat="1" ht="21.75" customHeight="1">
      <c r="B460" s="140"/>
      <c r="C460" s="141" t="s">
        <v>862</v>
      </c>
      <c r="D460" s="141" t="s">
        <v>147</v>
      </c>
      <c r="E460" s="142" t="s">
        <v>863</v>
      </c>
      <c r="F460" s="143" t="s">
        <v>864</v>
      </c>
      <c r="G460" s="144" t="s">
        <v>234</v>
      </c>
      <c r="H460" s="145">
        <v>0.24</v>
      </c>
      <c r="I460" s="146">
        <v>50.77</v>
      </c>
      <c r="J460" s="146">
        <f>ROUND(I460*H460,2)</f>
        <v>12.18</v>
      </c>
      <c r="K460" s="147"/>
      <c r="L460" s="30"/>
      <c r="M460" s="148" t="s">
        <v>1</v>
      </c>
      <c r="N460" s="119" t="s">
        <v>41</v>
      </c>
      <c r="O460" s="149">
        <v>1.125</v>
      </c>
      <c r="P460" s="149">
        <f>O460*H460</f>
        <v>0.27</v>
      </c>
      <c r="Q460" s="149">
        <v>0</v>
      </c>
      <c r="R460" s="149">
        <f>Q460*H460</f>
        <v>0</v>
      </c>
      <c r="S460" s="149">
        <v>0</v>
      </c>
      <c r="T460" s="150">
        <f>S460*H460</f>
        <v>0</v>
      </c>
      <c r="AR460" s="151" t="s">
        <v>381</v>
      </c>
      <c r="AT460" s="151" t="s">
        <v>147</v>
      </c>
      <c r="AU460" s="151" t="s">
        <v>152</v>
      </c>
      <c r="AY460" s="16" t="s">
        <v>145</v>
      </c>
      <c r="BE460" s="152">
        <f>IF(N460="základná",J460,0)</f>
        <v>0</v>
      </c>
      <c r="BF460" s="152">
        <f>IF(N460="znížená",J460,0)</f>
        <v>12.18</v>
      </c>
      <c r="BG460" s="152">
        <f>IF(N460="zákl. prenesená",J460,0)</f>
        <v>0</v>
      </c>
      <c r="BH460" s="152">
        <f>IF(N460="zníž. prenesená",J460,0)</f>
        <v>0</v>
      </c>
      <c r="BI460" s="152">
        <f>IF(N460="nulová",J460,0)</f>
        <v>0</v>
      </c>
      <c r="BJ460" s="16" t="s">
        <v>152</v>
      </c>
      <c r="BK460" s="152">
        <f>ROUND(I460*H460,2)</f>
        <v>12.18</v>
      </c>
      <c r="BL460" s="16" t="s">
        <v>381</v>
      </c>
      <c r="BM460" s="151" t="s">
        <v>865</v>
      </c>
    </row>
    <row r="461" spans="2:65" s="11" customFormat="1" ht="22.9" customHeight="1">
      <c r="B461" s="129"/>
      <c r="D461" s="130" t="s">
        <v>74</v>
      </c>
      <c r="E461" s="138" t="s">
        <v>866</v>
      </c>
      <c r="F461" s="138" t="s">
        <v>867</v>
      </c>
      <c r="J461" s="139">
        <f>BK461</f>
        <v>10325.52</v>
      </c>
      <c r="L461" s="129"/>
      <c r="M461" s="133"/>
      <c r="P461" s="134">
        <f>SUM(P462:P478)</f>
        <v>288.82711319999993</v>
      </c>
      <c r="R461" s="134">
        <f>SUM(R462:R478)</f>
        <v>1.2730000260000001</v>
      </c>
      <c r="T461" s="135">
        <f>SUM(T462:T478)</f>
        <v>0</v>
      </c>
      <c r="AR461" s="130" t="s">
        <v>152</v>
      </c>
      <c r="AT461" s="136" t="s">
        <v>74</v>
      </c>
      <c r="AU461" s="136" t="s">
        <v>80</v>
      </c>
      <c r="AY461" s="130" t="s">
        <v>145</v>
      </c>
      <c r="BK461" s="137">
        <f>SUM(BK462:BK478)</f>
        <v>10325.52</v>
      </c>
    </row>
    <row r="462" spans="2:65" s="1" customFormat="1" ht="33" customHeight="1">
      <c r="B462" s="140"/>
      <c r="C462" s="141" t="s">
        <v>868</v>
      </c>
      <c r="D462" s="141" t="s">
        <v>147</v>
      </c>
      <c r="E462" s="142" t="s">
        <v>869</v>
      </c>
      <c r="F462" s="143" t="s">
        <v>870</v>
      </c>
      <c r="G462" s="144" t="s">
        <v>190</v>
      </c>
      <c r="H462" s="145">
        <v>104.16</v>
      </c>
      <c r="I462" s="146">
        <v>55.79</v>
      </c>
      <c r="J462" s="146">
        <f>ROUND(I462*H462,2)</f>
        <v>5811.09</v>
      </c>
      <c r="K462" s="147"/>
      <c r="L462" s="30"/>
      <c r="M462" s="148" t="s">
        <v>1</v>
      </c>
      <c r="N462" s="119" t="s">
        <v>41</v>
      </c>
      <c r="O462" s="149">
        <v>1.71462</v>
      </c>
      <c r="P462" s="149">
        <f>O462*H462</f>
        <v>178.59481919999999</v>
      </c>
      <c r="Q462" s="149">
        <v>9.1120000000000003E-3</v>
      </c>
      <c r="R462" s="149">
        <f>Q462*H462</f>
        <v>0.94910592000000005</v>
      </c>
      <c r="S462" s="149">
        <v>0</v>
      </c>
      <c r="T462" s="150">
        <f>S462*H462</f>
        <v>0</v>
      </c>
      <c r="AR462" s="151" t="s">
        <v>381</v>
      </c>
      <c r="AT462" s="151" t="s">
        <v>147</v>
      </c>
      <c r="AU462" s="151" t="s">
        <v>152</v>
      </c>
      <c r="AY462" s="16" t="s">
        <v>145</v>
      </c>
      <c r="BE462" s="152">
        <f>IF(N462="základná",J462,0)</f>
        <v>0</v>
      </c>
      <c r="BF462" s="152">
        <f>IF(N462="znížená",J462,0)</f>
        <v>5811.09</v>
      </c>
      <c r="BG462" s="152">
        <f>IF(N462="zákl. prenesená",J462,0)</f>
        <v>0</v>
      </c>
      <c r="BH462" s="152">
        <f>IF(N462="zníž. prenesená",J462,0)</f>
        <v>0</v>
      </c>
      <c r="BI462" s="152">
        <f>IF(N462="nulová",J462,0)</f>
        <v>0</v>
      </c>
      <c r="BJ462" s="16" t="s">
        <v>152</v>
      </c>
      <c r="BK462" s="152">
        <f>ROUND(I462*H462,2)</f>
        <v>5811.09</v>
      </c>
      <c r="BL462" s="16" t="s">
        <v>381</v>
      </c>
      <c r="BM462" s="151" t="s">
        <v>871</v>
      </c>
    </row>
    <row r="463" spans="2:65" s="12" customFormat="1" ht="11.25">
      <c r="B463" s="153"/>
      <c r="D463" s="154" t="s">
        <v>154</v>
      </c>
      <c r="E463" s="155" t="s">
        <v>1</v>
      </c>
      <c r="F463" s="156" t="s">
        <v>872</v>
      </c>
      <c r="H463" s="157">
        <v>104.16</v>
      </c>
      <c r="L463" s="153"/>
      <c r="M463" s="158"/>
      <c r="T463" s="159"/>
      <c r="AT463" s="155" t="s">
        <v>154</v>
      </c>
      <c r="AU463" s="155" t="s">
        <v>152</v>
      </c>
      <c r="AV463" s="12" t="s">
        <v>152</v>
      </c>
      <c r="AW463" s="12" t="s">
        <v>29</v>
      </c>
      <c r="AX463" s="12" t="s">
        <v>80</v>
      </c>
      <c r="AY463" s="155" t="s">
        <v>145</v>
      </c>
    </row>
    <row r="464" spans="2:65" s="1" customFormat="1" ht="33" customHeight="1">
      <c r="B464" s="140"/>
      <c r="C464" s="141" t="s">
        <v>873</v>
      </c>
      <c r="D464" s="141" t="s">
        <v>147</v>
      </c>
      <c r="E464" s="142" t="s">
        <v>874</v>
      </c>
      <c r="F464" s="143" t="s">
        <v>875</v>
      </c>
      <c r="G464" s="144" t="s">
        <v>204</v>
      </c>
      <c r="H464" s="145">
        <v>18.399999999999999</v>
      </c>
      <c r="I464" s="146">
        <v>29.78</v>
      </c>
      <c r="J464" s="146">
        <f>ROUND(I464*H464,2)</f>
        <v>547.95000000000005</v>
      </c>
      <c r="K464" s="147"/>
      <c r="L464" s="30"/>
      <c r="M464" s="148" t="s">
        <v>1</v>
      </c>
      <c r="N464" s="119" t="s">
        <v>41</v>
      </c>
      <c r="O464" s="149">
        <v>0.96094999999999997</v>
      </c>
      <c r="P464" s="149">
        <f>O464*H464</f>
        <v>17.681479999999997</v>
      </c>
      <c r="Q464" s="149">
        <v>3.5123200000000002E-3</v>
      </c>
      <c r="R464" s="149">
        <f>Q464*H464</f>
        <v>6.4626688000000002E-2</v>
      </c>
      <c r="S464" s="149">
        <v>0</v>
      </c>
      <c r="T464" s="150">
        <f>S464*H464</f>
        <v>0</v>
      </c>
      <c r="AR464" s="151" t="s">
        <v>381</v>
      </c>
      <c r="AT464" s="151" t="s">
        <v>147</v>
      </c>
      <c r="AU464" s="151" t="s">
        <v>152</v>
      </c>
      <c r="AY464" s="16" t="s">
        <v>145</v>
      </c>
      <c r="BE464" s="152">
        <f>IF(N464="základná",J464,0)</f>
        <v>0</v>
      </c>
      <c r="BF464" s="152">
        <f>IF(N464="znížená",J464,0)</f>
        <v>547.95000000000005</v>
      </c>
      <c r="BG464" s="152">
        <f>IF(N464="zákl. prenesená",J464,0)</f>
        <v>0</v>
      </c>
      <c r="BH464" s="152">
        <f>IF(N464="zníž. prenesená",J464,0)</f>
        <v>0</v>
      </c>
      <c r="BI464" s="152">
        <f>IF(N464="nulová",J464,0)</f>
        <v>0</v>
      </c>
      <c r="BJ464" s="16" t="s">
        <v>152</v>
      </c>
      <c r="BK464" s="152">
        <f>ROUND(I464*H464,2)</f>
        <v>547.95000000000005</v>
      </c>
      <c r="BL464" s="16" t="s">
        <v>381</v>
      </c>
      <c r="BM464" s="151" t="s">
        <v>876</v>
      </c>
    </row>
    <row r="465" spans="2:65" s="12" customFormat="1" ht="11.25">
      <c r="B465" s="153"/>
      <c r="D465" s="154" t="s">
        <v>154</v>
      </c>
      <c r="E465" s="155" t="s">
        <v>1</v>
      </c>
      <c r="F465" s="156" t="s">
        <v>877</v>
      </c>
      <c r="H465" s="157">
        <v>18.399999999999999</v>
      </c>
      <c r="L465" s="153"/>
      <c r="M465" s="158"/>
      <c r="T465" s="159"/>
      <c r="AT465" s="155" t="s">
        <v>154</v>
      </c>
      <c r="AU465" s="155" t="s">
        <v>152</v>
      </c>
      <c r="AV465" s="12" t="s">
        <v>152</v>
      </c>
      <c r="AW465" s="12" t="s">
        <v>29</v>
      </c>
      <c r="AX465" s="12" t="s">
        <v>80</v>
      </c>
      <c r="AY465" s="155" t="s">
        <v>145</v>
      </c>
    </row>
    <row r="466" spans="2:65" s="1" customFormat="1" ht="37.9" customHeight="1">
      <c r="B466" s="140"/>
      <c r="C466" s="141" t="s">
        <v>878</v>
      </c>
      <c r="D466" s="141" t="s">
        <v>147</v>
      </c>
      <c r="E466" s="142" t="s">
        <v>879</v>
      </c>
      <c r="F466" s="143" t="s">
        <v>880</v>
      </c>
      <c r="G466" s="144" t="s">
        <v>204</v>
      </c>
      <c r="H466" s="145">
        <v>3</v>
      </c>
      <c r="I466" s="146">
        <v>95.19</v>
      </c>
      <c r="J466" s="146">
        <f>ROUND(I466*H466,2)</f>
        <v>285.57</v>
      </c>
      <c r="K466" s="147"/>
      <c r="L466" s="30"/>
      <c r="M466" s="148" t="s">
        <v>1</v>
      </c>
      <c r="N466" s="119" t="s">
        <v>41</v>
      </c>
      <c r="O466" s="149">
        <v>3.3160500000000002</v>
      </c>
      <c r="P466" s="149">
        <f>O466*H466</f>
        <v>9.94815</v>
      </c>
      <c r="Q466" s="149">
        <v>7.0928400000000004E-3</v>
      </c>
      <c r="R466" s="149">
        <f>Q466*H466</f>
        <v>2.1278520000000002E-2</v>
      </c>
      <c r="S466" s="149">
        <v>0</v>
      </c>
      <c r="T466" s="150">
        <f>S466*H466</f>
        <v>0</v>
      </c>
      <c r="AR466" s="151" t="s">
        <v>381</v>
      </c>
      <c r="AT466" s="151" t="s">
        <v>147</v>
      </c>
      <c r="AU466" s="151" t="s">
        <v>152</v>
      </c>
      <c r="AY466" s="16" t="s">
        <v>145</v>
      </c>
      <c r="BE466" s="152">
        <f>IF(N466="základná",J466,0)</f>
        <v>0</v>
      </c>
      <c r="BF466" s="152">
        <f>IF(N466="znížená",J466,0)</f>
        <v>285.57</v>
      </c>
      <c r="BG466" s="152">
        <f>IF(N466="zákl. prenesená",J466,0)</f>
        <v>0</v>
      </c>
      <c r="BH466" s="152">
        <f>IF(N466="zníž. prenesená",J466,0)</f>
        <v>0</v>
      </c>
      <c r="BI466" s="152">
        <f>IF(N466="nulová",J466,0)</f>
        <v>0</v>
      </c>
      <c r="BJ466" s="16" t="s">
        <v>152</v>
      </c>
      <c r="BK466" s="152">
        <f>ROUND(I466*H466,2)</f>
        <v>285.57</v>
      </c>
      <c r="BL466" s="16" t="s">
        <v>381</v>
      </c>
      <c r="BM466" s="151" t="s">
        <v>881</v>
      </c>
    </row>
    <row r="467" spans="2:65" s="1" customFormat="1" ht="37.9" customHeight="1">
      <c r="B467" s="140"/>
      <c r="C467" s="141" t="s">
        <v>882</v>
      </c>
      <c r="D467" s="141" t="s">
        <v>147</v>
      </c>
      <c r="E467" s="142" t="s">
        <v>883</v>
      </c>
      <c r="F467" s="143" t="s">
        <v>884</v>
      </c>
      <c r="G467" s="144" t="s">
        <v>196</v>
      </c>
      <c r="H467" s="145">
        <v>1</v>
      </c>
      <c r="I467" s="146">
        <v>27.29</v>
      </c>
      <c r="J467" s="146">
        <f>ROUND(I467*H467,2)</f>
        <v>27.29</v>
      </c>
      <c r="K467" s="147"/>
      <c r="L467" s="30"/>
      <c r="M467" s="148" t="s">
        <v>1</v>
      </c>
      <c r="N467" s="119" t="s">
        <v>41</v>
      </c>
      <c r="O467" s="149">
        <v>0.81445999999999996</v>
      </c>
      <c r="P467" s="149">
        <f>O467*H467</f>
        <v>0.81445999999999996</v>
      </c>
      <c r="Q467" s="149">
        <v>3.5602899999999998E-3</v>
      </c>
      <c r="R467" s="149">
        <f>Q467*H467</f>
        <v>3.5602899999999998E-3</v>
      </c>
      <c r="S467" s="149">
        <v>0</v>
      </c>
      <c r="T467" s="150">
        <f>S467*H467</f>
        <v>0</v>
      </c>
      <c r="AR467" s="151" t="s">
        <v>381</v>
      </c>
      <c r="AT467" s="151" t="s">
        <v>147</v>
      </c>
      <c r="AU467" s="151" t="s">
        <v>152</v>
      </c>
      <c r="AY467" s="16" t="s">
        <v>145</v>
      </c>
      <c r="BE467" s="152">
        <f>IF(N467="základná",J467,0)</f>
        <v>0</v>
      </c>
      <c r="BF467" s="152">
        <f>IF(N467="znížená",J467,0)</f>
        <v>27.29</v>
      </c>
      <c r="BG467" s="152">
        <f>IF(N467="zákl. prenesená",J467,0)</f>
        <v>0</v>
      </c>
      <c r="BH467" s="152">
        <f>IF(N467="zníž. prenesená",J467,0)</f>
        <v>0</v>
      </c>
      <c r="BI467" s="152">
        <f>IF(N467="nulová",J467,0)</f>
        <v>0</v>
      </c>
      <c r="BJ467" s="16" t="s">
        <v>152</v>
      </c>
      <c r="BK467" s="152">
        <f>ROUND(I467*H467,2)</f>
        <v>27.29</v>
      </c>
      <c r="BL467" s="16" t="s">
        <v>381</v>
      </c>
      <c r="BM467" s="151" t="s">
        <v>885</v>
      </c>
    </row>
    <row r="468" spans="2:65" s="1" customFormat="1" ht="37.9" customHeight="1">
      <c r="B468" s="140"/>
      <c r="C468" s="141" t="s">
        <v>886</v>
      </c>
      <c r="D468" s="141" t="s">
        <v>147</v>
      </c>
      <c r="E468" s="142" t="s">
        <v>887</v>
      </c>
      <c r="F468" s="143" t="s">
        <v>888</v>
      </c>
      <c r="G468" s="144" t="s">
        <v>196</v>
      </c>
      <c r="H468" s="145">
        <v>1</v>
      </c>
      <c r="I468" s="146">
        <v>30.6</v>
      </c>
      <c r="J468" s="146">
        <f>ROUND(I468*H468,2)</f>
        <v>30.6</v>
      </c>
      <c r="K468" s="147"/>
      <c r="L468" s="30"/>
      <c r="M468" s="148" t="s">
        <v>1</v>
      </c>
      <c r="N468" s="119" t="s">
        <v>41</v>
      </c>
      <c r="O468" s="149">
        <v>0.91644999999999999</v>
      </c>
      <c r="P468" s="149">
        <f>O468*H468</f>
        <v>0.91644999999999999</v>
      </c>
      <c r="Q468" s="149">
        <v>3.7359200000000002E-3</v>
      </c>
      <c r="R468" s="149">
        <f>Q468*H468</f>
        <v>3.7359200000000002E-3</v>
      </c>
      <c r="S468" s="149">
        <v>0</v>
      </c>
      <c r="T468" s="150">
        <f>S468*H468</f>
        <v>0</v>
      </c>
      <c r="AR468" s="151" t="s">
        <v>381</v>
      </c>
      <c r="AT468" s="151" t="s">
        <v>147</v>
      </c>
      <c r="AU468" s="151" t="s">
        <v>152</v>
      </c>
      <c r="AY468" s="16" t="s">
        <v>145</v>
      </c>
      <c r="BE468" s="152">
        <f>IF(N468="základná",J468,0)</f>
        <v>0</v>
      </c>
      <c r="BF468" s="152">
        <f>IF(N468="znížená",J468,0)</f>
        <v>30.6</v>
      </c>
      <c r="BG468" s="152">
        <f>IF(N468="zákl. prenesená",J468,0)</f>
        <v>0</v>
      </c>
      <c r="BH468" s="152">
        <f>IF(N468="zníž. prenesená",J468,0)</f>
        <v>0</v>
      </c>
      <c r="BI468" s="152">
        <f>IF(N468="nulová",J468,0)</f>
        <v>0</v>
      </c>
      <c r="BJ468" s="16" t="s">
        <v>152</v>
      </c>
      <c r="BK468" s="152">
        <f>ROUND(I468*H468,2)</f>
        <v>30.6</v>
      </c>
      <c r="BL468" s="16" t="s">
        <v>381</v>
      </c>
      <c r="BM468" s="151" t="s">
        <v>889</v>
      </c>
    </row>
    <row r="469" spans="2:65" s="1" customFormat="1" ht="37.9" customHeight="1">
      <c r="B469" s="140"/>
      <c r="C469" s="141" t="s">
        <v>890</v>
      </c>
      <c r="D469" s="141" t="s">
        <v>147</v>
      </c>
      <c r="E469" s="142" t="s">
        <v>891</v>
      </c>
      <c r="F469" s="143" t="s">
        <v>892</v>
      </c>
      <c r="G469" s="144" t="s">
        <v>196</v>
      </c>
      <c r="H469" s="145">
        <v>1</v>
      </c>
      <c r="I469" s="146">
        <v>49.3</v>
      </c>
      <c r="J469" s="146">
        <f>ROUND(I469*H469,2)</f>
        <v>49.3</v>
      </c>
      <c r="K469" s="147"/>
      <c r="L469" s="30"/>
      <c r="M469" s="148" t="s">
        <v>1</v>
      </c>
      <c r="N469" s="119" t="s">
        <v>41</v>
      </c>
      <c r="O469" s="149">
        <v>1.4473499999999999</v>
      </c>
      <c r="P469" s="149">
        <f>O469*H469</f>
        <v>1.4473499999999999</v>
      </c>
      <c r="Q469" s="149">
        <v>8.4626000000000007E-3</v>
      </c>
      <c r="R469" s="149">
        <f>Q469*H469</f>
        <v>8.4626000000000007E-3</v>
      </c>
      <c r="S469" s="149">
        <v>0</v>
      </c>
      <c r="T469" s="150">
        <f>S469*H469</f>
        <v>0</v>
      </c>
      <c r="AR469" s="151" t="s">
        <v>381</v>
      </c>
      <c r="AT469" s="151" t="s">
        <v>147</v>
      </c>
      <c r="AU469" s="151" t="s">
        <v>152</v>
      </c>
      <c r="AY469" s="16" t="s">
        <v>145</v>
      </c>
      <c r="BE469" s="152">
        <f>IF(N469="základná",J469,0)</f>
        <v>0</v>
      </c>
      <c r="BF469" s="152">
        <f>IF(N469="znížená",J469,0)</f>
        <v>49.3</v>
      </c>
      <c r="BG469" s="152">
        <f>IF(N469="zákl. prenesená",J469,0)</f>
        <v>0</v>
      </c>
      <c r="BH469" s="152">
        <f>IF(N469="zníž. prenesená",J469,0)</f>
        <v>0</v>
      </c>
      <c r="BI469" s="152">
        <f>IF(N469="nulová",J469,0)</f>
        <v>0</v>
      </c>
      <c r="BJ469" s="16" t="s">
        <v>152</v>
      </c>
      <c r="BK469" s="152">
        <f>ROUND(I469*H469,2)</f>
        <v>49.3</v>
      </c>
      <c r="BL469" s="16" t="s">
        <v>381</v>
      </c>
      <c r="BM469" s="151" t="s">
        <v>893</v>
      </c>
    </row>
    <row r="470" spans="2:65" s="1" customFormat="1" ht="24.2" customHeight="1">
      <c r="B470" s="140"/>
      <c r="C470" s="141" t="s">
        <v>894</v>
      </c>
      <c r="D470" s="141" t="s">
        <v>147</v>
      </c>
      <c r="E470" s="142" t="s">
        <v>895</v>
      </c>
      <c r="F470" s="143" t="s">
        <v>896</v>
      </c>
      <c r="G470" s="144" t="s">
        <v>204</v>
      </c>
      <c r="H470" s="145">
        <v>36</v>
      </c>
      <c r="I470" s="146">
        <v>37.9</v>
      </c>
      <c r="J470" s="146">
        <f>ROUND(I470*H470,2)</f>
        <v>1364.4</v>
      </c>
      <c r="K470" s="147"/>
      <c r="L470" s="30"/>
      <c r="M470" s="148" t="s">
        <v>1</v>
      </c>
      <c r="N470" s="119" t="s">
        <v>41</v>
      </c>
      <c r="O470" s="149">
        <v>0.59009999999999996</v>
      </c>
      <c r="P470" s="149">
        <f>O470*H470</f>
        <v>21.243599999999997</v>
      </c>
      <c r="Q470" s="149">
        <v>5.2999999999999998E-4</v>
      </c>
      <c r="R470" s="149">
        <f>Q470*H470</f>
        <v>1.908E-2</v>
      </c>
      <c r="S470" s="149">
        <v>0</v>
      </c>
      <c r="T470" s="150">
        <f>S470*H470</f>
        <v>0</v>
      </c>
      <c r="AR470" s="151" t="s">
        <v>381</v>
      </c>
      <c r="AT470" s="151" t="s">
        <v>147</v>
      </c>
      <c r="AU470" s="151" t="s">
        <v>152</v>
      </c>
      <c r="AY470" s="16" t="s">
        <v>145</v>
      </c>
      <c r="BE470" s="152">
        <f>IF(N470="základná",J470,0)</f>
        <v>0</v>
      </c>
      <c r="BF470" s="152">
        <f>IF(N470="znížená",J470,0)</f>
        <v>1364.4</v>
      </c>
      <c r="BG470" s="152">
        <f>IF(N470="zákl. prenesená",J470,0)</f>
        <v>0</v>
      </c>
      <c r="BH470" s="152">
        <f>IF(N470="zníž. prenesená",J470,0)</f>
        <v>0</v>
      </c>
      <c r="BI470" s="152">
        <f>IF(N470="nulová",J470,0)</f>
        <v>0</v>
      </c>
      <c r="BJ470" s="16" t="s">
        <v>152</v>
      </c>
      <c r="BK470" s="152">
        <f>ROUND(I470*H470,2)</f>
        <v>1364.4</v>
      </c>
      <c r="BL470" s="16" t="s">
        <v>381</v>
      </c>
      <c r="BM470" s="151" t="s">
        <v>897</v>
      </c>
    </row>
    <row r="471" spans="2:65" s="12" customFormat="1" ht="11.25">
      <c r="B471" s="153"/>
      <c r="D471" s="154" t="s">
        <v>154</v>
      </c>
      <c r="E471" s="155" t="s">
        <v>1</v>
      </c>
      <c r="F471" s="156" t="s">
        <v>898</v>
      </c>
      <c r="H471" s="157">
        <v>36</v>
      </c>
      <c r="L471" s="153"/>
      <c r="M471" s="158"/>
      <c r="T471" s="159"/>
      <c r="AT471" s="155" t="s">
        <v>154</v>
      </c>
      <c r="AU471" s="155" t="s">
        <v>152</v>
      </c>
      <c r="AV471" s="12" t="s">
        <v>152</v>
      </c>
      <c r="AW471" s="12" t="s">
        <v>29</v>
      </c>
      <c r="AX471" s="12" t="s">
        <v>80</v>
      </c>
      <c r="AY471" s="155" t="s">
        <v>145</v>
      </c>
    </row>
    <row r="472" spans="2:65" s="1" customFormat="1" ht="24.2" customHeight="1">
      <c r="B472" s="140"/>
      <c r="C472" s="141" t="s">
        <v>899</v>
      </c>
      <c r="D472" s="141" t="s">
        <v>147</v>
      </c>
      <c r="E472" s="142" t="s">
        <v>900</v>
      </c>
      <c r="F472" s="143" t="s">
        <v>901</v>
      </c>
      <c r="G472" s="144" t="s">
        <v>204</v>
      </c>
      <c r="H472" s="145">
        <v>20</v>
      </c>
      <c r="I472" s="146">
        <v>36.99</v>
      </c>
      <c r="J472" s="146">
        <f>ROUND(I472*H472,2)</f>
        <v>739.8</v>
      </c>
      <c r="K472" s="147"/>
      <c r="L472" s="30"/>
      <c r="M472" s="148" t="s">
        <v>1</v>
      </c>
      <c r="N472" s="119" t="s">
        <v>41</v>
      </c>
      <c r="O472" s="149">
        <v>0.89375000000000004</v>
      </c>
      <c r="P472" s="149">
        <f>O472*H472</f>
        <v>17.875</v>
      </c>
      <c r="Q472" s="149">
        <v>1.6574000000000001E-3</v>
      </c>
      <c r="R472" s="149">
        <f>Q472*H472</f>
        <v>3.3148000000000004E-2</v>
      </c>
      <c r="S472" s="149">
        <v>0</v>
      </c>
      <c r="T472" s="150">
        <f>S472*H472</f>
        <v>0</v>
      </c>
      <c r="AR472" s="151" t="s">
        <v>381</v>
      </c>
      <c r="AT472" s="151" t="s">
        <v>147</v>
      </c>
      <c r="AU472" s="151" t="s">
        <v>152</v>
      </c>
      <c r="AY472" s="16" t="s">
        <v>145</v>
      </c>
      <c r="BE472" s="152">
        <f>IF(N472="základná",J472,0)</f>
        <v>0</v>
      </c>
      <c r="BF472" s="152">
        <f>IF(N472="znížená",J472,0)</f>
        <v>739.8</v>
      </c>
      <c r="BG472" s="152">
        <f>IF(N472="zákl. prenesená",J472,0)</f>
        <v>0</v>
      </c>
      <c r="BH472" s="152">
        <f>IF(N472="zníž. prenesená",J472,0)</f>
        <v>0</v>
      </c>
      <c r="BI472" s="152">
        <f>IF(N472="nulová",J472,0)</f>
        <v>0</v>
      </c>
      <c r="BJ472" s="16" t="s">
        <v>152</v>
      </c>
      <c r="BK472" s="152">
        <f>ROUND(I472*H472,2)</f>
        <v>739.8</v>
      </c>
      <c r="BL472" s="16" t="s">
        <v>381</v>
      </c>
      <c r="BM472" s="151" t="s">
        <v>902</v>
      </c>
    </row>
    <row r="473" spans="2:65" s="1" customFormat="1" ht="24.2" customHeight="1">
      <c r="B473" s="140"/>
      <c r="C473" s="141" t="s">
        <v>903</v>
      </c>
      <c r="D473" s="141" t="s">
        <v>147</v>
      </c>
      <c r="E473" s="142" t="s">
        <v>904</v>
      </c>
      <c r="F473" s="143" t="s">
        <v>905</v>
      </c>
      <c r="G473" s="144" t="s">
        <v>204</v>
      </c>
      <c r="H473" s="145">
        <v>10</v>
      </c>
      <c r="I473" s="146">
        <v>22.25</v>
      </c>
      <c r="J473" s="146">
        <f>ROUND(I473*H473,2)</f>
        <v>222.5</v>
      </c>
      <c r="K473" s="147"/>
      <c r="L473" s="30"/>
      <c r="M473" s="148" t="s">
        <v>1</v>
      </c>
      <c r="N473" s="119" t="s">
        <v>41</v>
      </c>
      <c r="O473" s="149">
        <v>0.70574000000000003</v>
      </c>
      <c r="P473" s="149">
        <f>O473*H473</f>
        <v>7.0574000000000003</v>
      </c>
      <c r="Q473" s="149">
        <v>3.4215199999999999E-3</v>
      </c>
      <c r="R473" s="149">
        <f>Q473*H473</f>
        <v>3.4215200000000001E-2</v>
      </c>
      <c r="S473" s="149">
        <v>0</v>
      </c>
      <c r="T473" s="150">
        <f>S473*H473</f>
        <v>0</v>
      </c>
      <c r="AR473" s="151" t="s">
        <v>381</v>
      </c>
      <c r="AT473" s="151" t="s">
        <v>147</v>
      </c>
      <c r="AU473" s="151" t="s">
        <v>152</v>
      </c>
      <c r="AY473" s="16" t="s">
        <v>145</v>
      </c>
      <c r="BE473" s="152">
        <f>IF(N473="základná",J473,0)</f>
        <v>0</v>
      </c>
      <c r="BF473" s="152">
        <f>IF(N473="znížená",J473,0)</f>
        <v>222.5</v>
      </c>
      <c r="BG473" s="152">
        <f>IF(N473="zákl. prenesená",J473,0)</f>
        <v>0</v>
      </c>
      <c r="BH473" s="152">
        <f>IF(N473="zníž. prenesená",J473,0)</f>
        <v>0</v>
      </c>
      <c r="BI473" s="152">
        <f>IF(N473="nulová",J473,0)</f>
        <v>0</v>
      </c>
      <c r="BJ473" s="16" t="s">
        <v>152</v>
      </c>
      <c r="BK473" s="152">
        <f>ROUND(I473*H473,2)</f>
        <v>222.5</v>
      </c>
      <c r="BL473" s="16" t="s">
        <v>381</v>
      </c>
      <c r="BM473" s="151" t="s">
        <v>906</v>
      </c>
    </row>
    <row r="474" spans="2:65" s="1" customFormat="1" ht="33" customHeight="1">
      <c r="B474" s="140"/>
      <c r="C474" s="141" t="s">
        <v>907</v>
      </c>
      <c r="D474" s="141" t="s">
        <v>147</v>
      </c>
      <c r="E474" s="142" t="s">
        <v>908</v>
      </c>
      <c r="F474" s="143" t="s">
        <v>909</v>
      </c>
      <c r="G474" s="144" t="s">
        <v>204</v>
      </c>
      <c r="H474" s="145">
        <v>18.399999999999999</v>
      </c>
      <c r="I474" s="146">
        <v>43.42</v>
      </c>
      <c r="J474" s="146">
        <f>ROUND(I474*H474,2)</f>
        <v>798.93</v>
      </c>
      <c r="K474" s="147"/>
      <c r="L474" s="30"/>
      <c r="M474" s="148" t="s">
        <v>1</v>
      </c>
      <c r="N474" s="119" t="s">
        <v>41</v>
      </c>
      <c r="O474" s="149">
        <v>1.17441</v>
      </c>
      <c r="P474" s="149">
        <f>O474*H474</f>
        <v>21.609143999999997</v>
      </c>
      <c r="Q474" s="149">
        <v>6.3673200000000001E-3</v>
      </c>
      <c r="R474" s="149">
        <f>Q474*H474</f>
        <v>0.117158688</v>
      </c>
      <c r="S474" s="149">
        <v>0</v>
      </c>
      <c r="T474" s="150">
        <f>S474*H474</f>
        <v>0</v>
      </c>
      <c r="AR474" s="151" t="s">
        <v>381</v>
      </c>
      <c r="AT474" s="151" t="s">
        <v>147</v>
      </c>
      <c r="AU474" s="151" t="s">
        <v>152</v>
      </c>
      <c r="AY474" s="16" t="s">
        <v>145</v>
      </c>
      <c r="BE474" s="152">
        <f>IF(N474="základná",J474,0)</f>
        <v>0</v>
      </c>
      <c r="BF474" s="152">
        <f>IF(N474="znížená",J474,0)</f>
        <v>798.93</v>
      </c>
      <c r="BG474" s="152">
        <f>IF(N474="zákl. prenesená",J474,0)</f>
        <v>0</v>
      </c>
      <c r="BH474" s="152">
        <f>IF(N474="zníž. prenesená",J474,0)</f>
        <v>0</v>
      </c>
      <c r="BI474" s="152">
        <f>IF(N474="nulová",J474,0)</f>
        <v>0</v>
      </c>
      <c r="BJ474" s="16" t="s">
        <v>152</v>
      </c>
      <c r="BK474" s="152">
        <f>ROUND(I474*H474,2)</f>
        <v>798.93</v>
      </c>
      <c r="BL474" s="16" t="s">
        <v>381</v>
      </c>
      <c r="BM474" s="151" t="s">
        <v>910</v>
      </c>
    </row>
    <row r="475" spans="2:65" s="12" customFormat="1" ht="11.25">
      <c r="B475" s="153"/>
      <c r="D475" s="154" t="s">
        <v>154</v>
      </c>
      <c r="E475" s="155" t="s">
        <v>1</v>
      </c>
      <c r="F475" s="156" t="s">
        <v>911</v>
      </c>
      <c r="H475" s="157">
        <v>18.399999999999999</v>
      </c>
      <c r="L475" s="153"/>
      <c r="M475" s="158"/>
      <c r="T475" s="159"/>
      <c r="AT475" s="155" t="s">
        <v>154</v>
      </c>
      <c r="AU475" s="155" t="s">
        <v>152</v>
      </c>
      <c r="AV475" s="12" t="s">
        <v>152</v>
      </c>
      <c r="AW475" s="12" t="s">
        <v>29</v>
      </c>
      <c r="AX475" s="12" t="s">
        <v>80</v>
      </c>
      <c r="AY475" s="155" t="s">
        <v>145</v>
      </c>
    </row>
    <row r="476" spans="2:65" s="1" customFormat="1" ht="24.2" customHeight="1">
      <c r="B476" s="140"/>
      <c r="C476" s="141" t="s">
        <v>912</v>
      </c>
      <c r="D476" s="141" t="s">
        <v>147</v>
      </c>
      <c r="E476" s="142" t="s">
        <v>913</v>
      </c>
      <c r="F476" s="143" t="s">
        <v>914</v>
      </c>
      <c r="G476" s="144" t="s">
        <v>204</v>
      </c>
      <c r="H476" s="145">
        <v>9</v>
      </c>
      <c r="I476" s="146">
        <v>37.409999999999997</v>
      </c>
      <c r="J476" s="146">
        <f>ROUND(I476*H476,2)</f>
        <v>336.69</v>
      </c>
      <c r="K476" s="147"/>
      <c r="L476" s="30"/>
      <c r="M476" s="148" t="s">
        <v>1</v>
      </c>
      <c r="N476" s="119" t="s">
        <v>41</v>
      </c>
      <c r="O476" s="149">
        <v>0.65958000000000006</v>
      </c>
      <c r="P476" s="149">
        <f>O476*H476</f>
        <v>5.9362200000000005</v>
      </c>
      <c r="Q476" s="149">
        <v>2.0698000000000001E-3</v>
      </c>
      <c r="R476" s="149">
        <f>Q476*H476</f>
        <v>1.8628200000000001E-2</v>
      </c>
      <c r="S476" s="149">
        <v>0</v>
      </c>
      <c r="T476" s="150">
        <f>S476*H476</f>
        <v>0</v>
      </c>
      <c r="AR476" s="151" t="s">
        <v>381</v>
      </c>
      <c r="AT476" s="151" t="s">
        <v>147</v>
      </c>
      <c r="AU476" s="151" t="s">
        <v>152</v>
      </c>
      <c r="AY476" s="16" t="s">
        <v>145</v>
      </c>
      <c r="BE476" s="152">
        <f>IF(N476="základná",J476,0)</f>
        <v>0</v>
      </c>
      <c r="BF476" s="152">
        <f>IF(N476="znížená",J476,0)</f>
        <v>336.69</v>
      </c>
      <c r="BG476" s="152">
        <f>IF(N476="zákl. prenesená",J476,0)</f>
        <v>0</v>
      </c>
      <c r="BH476" s="152">
        <f>IF(N476="zníž. prenesená",J476,0)</f>
        <v>0</v>
      </c>
      <c r="BI476" s="152">
        <f>IF(N476="nulová",J476,0)</f>
        <v>0</v>
      </c>
      <c r="BJ476" s="16" t="s">
        <v>152</v>
      </c>
      <c r="BK476" s="152">
        <f>ROUND(I476*H476,2)</f>
        <v>336.69</v>
      </c>
      <c r="BL476" s="16" t="s">
        <v>381</v>
      </c>
      <c r="BM476" s="151" t="s">
        <v>915</v>
      </c>
    </row>
    <row r="477" spans="2:65" s="12" customFormat="1" ht="11.25">
      <c r="B477" s="153"/>
      <c r="D477" s="154" t="s">
        <v>154</v>
      </c>
      <c r="E477" s="155" t="s">
        <v>1</v>
      </c>
      <c r="F477" s="156" t="s">
        <v>916</v>
      </c>
      <c r="H477" s="157">
        <v>9</v>
      </c>
      <c r="L477" s="153"/>
      <c r="M477" s="158"/>
      <c r="T477" s="159"/>
      <c r="AT477" s="155" t="s">
        <v>154</v>
      </c>
      <c r="AU477" s="155" t="s">
        <v>152</v>
      </c>
      <c r="AV477" s="12" t="s">
        <v>152</v>
      </c>
      <c r="AW477" s="12" t="s">
        <v>29</v>
      </c>
      <c r="AX477" s="12" t="s">
        <v>80</v>
      </c>
      <c r="AY477" s="155" t="s">
        <v>145</v>
      </c>
    </row>
    <row r="478" spans="2:65" s="1" customFormat="1" ht="24.2" customHeight="1">
      <c r="B478" s="140"/>
      <c r="C478" s="141" t="s">
        <v>917</v>
      </c>
      <c r="D478" s="141" t="s">
        <v>147</v>
      </c>
      <c r="E478" s="142" t="s">
        <v>918</v>
      </c>
      <c r="F478" s="143" t="s">
        <v>919</v>
      </c>
      <c r="G478" s="144" t="s">
        <v>234</v>
      </c>
      <c r="H478" s="145">
        <v>1.2729999999999999</v>
      </c>
      <c r="I478" s="146">
        <v>87.51</v>
      </c>
      <c r="J478" s="146">
        <f>ROUND(I478*H478,2)</f>
        <v>111.4</v>
      </c>
      <c r="K478" s="147"/>
      <c r="L478" s="30"/>
      <c r="M478" s="148" t="s">
        <v>1</v>
      </c>
      <c r="N478" s="119" t="s">
        <v>41</v>
      </c>
      <c r="O478" s="149">
        <v>4.4800000000000004</v>
      </c>
      <c r="P478" s="149">
        <f>O478*H478</f>
        <v>5.7030400000000006</v>
      </c>
      <c r="Q478" s="149">
        <v>0</v>
      </c>
      <c r="R478" s="149">
        <f>Q478*H478</f>
        <v>0</v>
      </c>
      <c r="S478" s="149">
        <v>0</v>
      </c>
      <c r="T478" s="150">
        <f>S478*H478</f>
        <v>0</v>
      </c>
      <c r="AR478" s="151" t="s">
        <v>381</v>
      </c>
      <c r="AT478" s="151" t="s">
        <v>147</v>
      </c>
      <c r="AU478" s="151" t="s">
        <v>152</v>
      </c>
      <c r="AY478" s="16" t="s">
        <v>145</v>
      </c>
      <c r="BE478" s="152">
        <f>IF(N478="základná",J478,0)</f>
        <v>0</v>
      </c>
      <c r="BF478" s="152">
        <f>IF(N478="znížená",J478,0)</f>
        <v>111.4</v>
      </c>
      <c r="BG478" s="152">
        <f>IF(N478="zákl. prenesená",J478,0)</f>
        <v>0</v>
      </c>
      <c r="BH478" s="152">
        <f>IF(N478="zníž. prenesená",J478,0)</f>
        <v>0</v>
      </c>
      <c r="BI478" s="152">
        <f>IF(N478="nulová",J478,0)</f>
        <v>0</v>
      </c>
      <c r="BJ478" s="16" t="s">
        <v>152</v>
      </c>
      <c r="BK478" s="152">
        <f>ROUND(I478*H478,2)</f>
        <v>111.4</v>
      </c>
      <c r="BL478" s="16" t="s">
        <v>381</v>
      </c>
      <c r="BM478" s="151" t="s">
        <v>920</v>
      </c>
    </row>
    <row r="479" spans="2:65" s="11" customFormat="1" ht="22.9" customHeight="1">
      <c r="B479" s="129"/>
      <c r="D479" s="130" t="s">
        <v>74</v>
      </c>
      <c r="E479" s="138" t="s">
        <v>921</v>
      </c>
      <c r="F479" s="138" t="s">
        <v>922</v>
      </c>
      <c r="J479" s="139">
        <f>BK479</f>
        <v>28132.080000000002</v>
      </c>
      <c r="L479" s="129"/>
      <c r="M479" s="133"/>
      <c r="P479" s="134">
        <f>SUM(P480:P495)</f>
        <v>309.98946075999999</v>
      </c>
      <c r="R479" s="134">
        <f>SUM(R480:R495)</f>
        <v>3.9176028898399999</v>
      </c>
      <c r="T479" s="135">
        <f>SUM(T480:T495)</f>
        <v>0</v>
      </c>
      <c r="AR479" s="130" t="s">
        <v>152</v>
      </c>
      <c r="AT479" s="136" t="s">
        <v>74</v>
      </c>
      <c r="AU479" s="136" t="s">
        <v>80</v>
      </c>
      <c r="AY479" s="130" t="s">
        <v>145</v>
      </c>
      <c r="BK479" s="137">
        <f>SUM(BK480:BK495)</f>
        <v>28132.080000000002</v>
      </c>
    </row>
    <row r="480" spans="2:65" s="1" customFormat="1" ht="37.9" customHeight="1">
      <c r="B480" s="140"/>
      <c r="C480" s="141" t="s">
        <v>923</v>
      </c>
      <c r="D480" s="141" t="s">
        <v>147</v>
      </c>
      <c r="E480" s="142" t="s">
        <v>924</v>
      </c>
      <c r="F480" s="143" t="s">
        <v>925</v>
      </c>
      <c r="G480" s="144" t="s">
        <v>204</v>
      </c>
      <c r="H480" s="145">
        <v>4.5</v>
      </c>
      <c r="I480" s="146">
        <v>238.03</v>
      </c>
      <c r="J480" s="146">
        <f>ROUND(I480*H480,2)</f>
        <v>1071.1400000000001</v>
      </c>
      <c r="K480" s="147"/>
      <c r="L480" s="30"/>
      <c r="M480" s="148" t="s">
        <v>1</v>
      </c>
      <c r="N480" s="119" t="s">
        <v>41</v>
      </c>
      <c r="O480" s="149">
        <v>9.5980000000000008</v>
      </c>
      <c r="P480" s="149">
        <f>O480*H480</f>
        <v>43.191000000000003</v>
      </c>
      <c r="Q480" s="149">
        <v>0</v>
      </c>
      <c r="R480" s="149">
        <f>Q480*H480</f>
        <v>0</v>
      </c>
      <c r="S480" s="149">
        <v>0</v>
      </c>
      <c r="T480" s="150">
        <f>S480*H480</f>
        <v>0</v>
      </c>
      <c r="AR480" s="151" t="s">
        <v>381</v>
      </c>
      <c r="AT480" s="151" t="s">
        <v>147</v>
      </c>
      <c r="AU480" s="151" t="s">
        <v>152</v>
      </c>
      <c r="AY480" s="16" t="s">
        <v>145</v>
      </c>
      <c r="BE480" s="152">
        <f>IF(N480="základná",J480,0)</f>
        <v>0</v>
      </c>
      <c r="BF480" s="152">
        <f>IF(N480="znížená",J480,0)</f>
        <v>1071.1400000000001</v>
      </c>
      <c r="BG480" s="152">
        <f>IF(N480="zákl. prenesená",J480,0)</f>
        <v>0</v>
      </c>
      <c r="BH480" s="152">
        <f>IF(N480="zníž. prenesená",J480,0)</f>
        <v>0</v>
      </c>
      <c r="BI480" s="152">
        <f>IF(N480="nulová",J480,0)</f>
        <v>0</v>
      </c>
      <c r="BJ480" s="16" t="s">
        <v>152</v>
      </c>
      <c r="BK480" s="152">
        <f>ROUND(I480*H480,2)</f>
        <v>1071.1400000000001</v>
      </c>
      <c r="BL480" s="16" t="s">
        <v>381</v>
      </c>
      <c r="BM480" s="151" t="s">
        <v>926</v>
      </c>
    </row>
    <row r="481" spans="2:65" s="1" customFormat="1" ht="16.5" customHeight="1">
      <c r="B481" s="140"/>
      <c r="C481" s="166" t="s">
        <v>927</v>
      </c>
      <c r="D481" s="166" t="s">
        <v>193</v>
      </c>
      <c r="E481" s="167" t="s">
        <v>928</v>
      </c>
      <c r="F481" s="168" t="s">
        <v>929</v>
      </c>
      <c r="G481" s="169" t="s">
        <v>196</v>
      </c>
      <c r="H481" s="170">
        <v>1</v>
      </c>
      <c r="I481" s="171">
        <v>8560</v>
      </c>
      <c r="J481" s="171">
        <f>ROUND(I481*H481,2)</f>
        <v>8560</v>
      </c>
      <c r="K481" s="172"/>
      <c r="L481" s="173"/>
      <c r="M481" s="174" t="s">
        <v>1</v>
      </c>
      <c r="N481" s="175" t="s">
        <v>41</v>
      </c>
      <c r="O481" s="149">
        <v>0</v>
      </c>
      <c r="P481" s="149">
        <f>O481*H481</f>
        <v>0</v>
      </c>
      <c r="Q481" s="149">
        <v>0.2</v>
      </c>
      <c r="R481" s="149">
        <f>Q481*H481</f>
        <v>0.2</v>
      </c>
      <c r="S481" s="149">
        <v>0</v>
      </c>
      <c r="T481" s="150">
        <f>S481*H481</f>
        <v>0</v>
      </c>
      <c r="AR481" s="151" t="s">
        <v>387</v>
      </c>
      <c r="AT481" s="151" t="s">
        <v>193</v>
      </c>
      <c r="AU481" s="151" t="s">
        <v>152</v>
      </c>
      <c r="AY481" s="16" t="s">
        <v>145</v>
      </c>
      <c r="BE481" s="152">
        <f>IF(N481="základná",J481,0)</f>
        <v>0</v>
      </c>
      <c r="BF481" s="152">
        <f>IF(N481="znížená",J481,0)</f>
        <v>8560</v>
      </c>
      <c r="BG481" s="152">
        <f>IF(N481="zákl. prenesená",J481,0)</f>
        <v>0</v>
      </c>
      <c r="BH481" s="152">
        <f>IF(N481="zníž. prenesená",J481,0)</f>
        <v>0</v>
      </c>
      <c r="BI481" s="152">
        <f>IF(N481="nulová",J481,0)</f>
        <v>0</v>
      </c>
      <c r="BJ481" s="16" t="s">
        <v>152</v>
      </c>
      <c r="BK481" s="152">
        <f>ROUND(I481*H481,2)</f>
        <v>8560</v>
      </c>
      <c r="BL481" s="16" t="s">
        <v>381</v>
      </c>
      <c r="BM481" s="151" t="s">
        <v>930</v>
      </c>
    </row>
    <row r="482" spans="2:65" s="1" customFormat="1" ht="37.9" customHeight="1">
      <c r="B482" s="140"/>
      <c r="C482" s="141" t="s">
        <v>931</v>
      </c>
      <c r="D482" s="141" t="s">
        <v>147</v>
      </c>
      <c r="E482" s="142" t="s">
        <v>932</v>
      </c>
      <c r="F482" s="143" t="s">
        <v>933</v>
      </c>
      <c r="G482" s="144" t="s">
        <v>190</v>
      </c>
      <c r="H482" s="145">
        <v>115.964</v>
      </c>
      <c r="I482" s="146">
        <v>23.2</v>
      </c>
      <c r="J482" s="146">
        <f>ROUND(I482*H482,2)</f>
        <v>2690.36</v>
      </c>
      <c r="K482" s="147"/>
      <c r="L482" s="30"/>
      <c r="M482" s="148" t="s">
        <v>1</v>
      </c>
      <c r="N482" s="119" t="s">
        <v>41</v>
      </c>
      <c r="O482" s="149">
        <v>0.92803999999999998</v>
      </c>
      <c r="P482" s="149">
        <f>O482*H482</f>
        <v>107.61923055999999</v>
      </c>
      <c r="Q482" s="149">
        <v>2.1359999999999999E-5</v>
      </c>
      <c r="R482" s="149">
        <f>Q482*H482</f>
        <v>2.4769910399999998E-3</v>
      </c>
      <c r="S482" s="149">
        <v>0</v>
      </c>
      <c r="T482" s="150">
        <f>S482*H482</f>
        <v>0</v>
      </c>
      <c r="AR482" s="151" t="s">
        <v>381</v>
      </c>
      <c r="AT482" s="151" t="s">
        <v>147</v>
      </c>
      <c r="AU482" s="151" t="s">
        <v>152</v>
      </c>
      <c r="AY482" s="16" t="s">
        <v>145</v>
      </c>
      <c r="BE482" s="152">
        <f>IF(N482="základná",J482,0)</f>
        <v>0</v>
      </c>
      <c r="BF482" s="152">
        <f>IF(N482="znížená",J482,0)</f>
        <v>2690.36</v>
      </c>
      <c r="BG482" s="152">
        <f>IF(N482="zákl. prenesená",J482,0)</f>
        <v>0</v>
      </c>
      <c r="BH482" s="152">
        <f>IF(N482="zníž. prenesená",J482,0)</f>
        <v>0</v>
      </c>
      <c r="BI482" s="152">
        <f>IF(N482="nulová",J482,0)</f>
        <v>0</v>
      </c>
      <c r="BJ482" s="16" t="s">
        <v>152</v>
      </c>
      <c r="BK482" s="152">
        <f>ROUND(I482*H482,2)</f>
        <v>2690.36</v>
      </c>
      <c r="BL482" s="16" t="s">
        <v>381</v>
      </c>
      <c r="BM482" s="151" t="s">
        <v>934</v>
      </c>
    </row>
    <row r="483" spans="2:65" s="12" customFormat="1" ht="11.25">
      <c r="B483" s="153"/>
      <c r="D483" s="154" t="s">
        <v>154</v>
      </c>
      <c r="E483" s="155" t="s">
        <v>1</v>
      </c>
      <c r="F483" s="156" t="s">
        <v>521</v>
      </c>
      <c r="H483" s="157">
        <v>115.964</v>
      </c>
      <c r="L483" s="153"/>
      <c r="M483" s="158"/>
      <c r="T483" s="159"/>
      <c r="AT483" s="155" t="s">
        <v>154</v>
      </c>
      <c r="AU483" s="155" t="s">
        <v>152</v>
      </c>
      <c r="AV483" s="12" t="s">
        <v>152</v>
      </c>
      <c r="AW483" s="12" t="s">
        <v>29</v>
      </c>
      <c r="AX483" s="12" t="s">
        <v>80</v>
      </c>
      <c r="AY483" s="155" t="s">
        <v>145</v>
      </c>
    </row>
    <row r="484" spans="2:65" s="1" customFormat="1" ht="33" customHeight="1">
      <c r="B484" s="140"/>
      <c r="C484" s="166" t="s">
        <v>935</v>
      </c>
      <c r="D484" s="166" t="s">
        <v>193</v>
      </c>
      <c r="E484" s="167" t="s">
        <v>936</v>
      </c>
      <c r="F484" s="168" t="s">
        <v>937</v>
      </c>
      <c r="G484" s="169" t="s">
        <v>150</v>
      </c>
      <c r="H484" s="170">
        <v>2.899</v>
      </c>
      <c r="I484" s="171">
        <v>779.87</v>
      </c>
      <c r="J484" s="171">
        <f>ROUND(I484*H484,2)</f>
        <v>2260.84</v>
      </c>
      <c r="K484" s="172"/>
      <c r="L484" s="173"/>
      <c r="M484" s="174" t="s">
        <v>1</v>
      </c>
      <c r="N484" s="175" t="s">
        <v>41</v>
      </c>
      <c r="O484" s="149">
        <v>0</v>
      </c>
      <c r="P484" s="149">
        <f>O484*H484</f>
        <v>0</v>
      </c>
      <c r="Q484" s="149">
        <v>0.54</v>
      </c>
      <c r="R484" s="149">
        <f>Q484*H484</f>
        <v>1.5654600000000001</v>
      </c>
      <c r="S484" s="149">
        <v>0</v>
      </c>
      <c r="T484" s="150">
        <f>S484*H484</f>
        <v>0</v>
      </c>
      <c r="AR484" s="151" t="s">
        <v>387</v>
      </c>
      <c r="AT484" s="151" t="s">
        <v>193</v>
      </c>
      <c r="AU484" s="151" t="s">
        <v>152</v>
      </c>
      <c r="AY484" s="16" t="s">
        <v>145</v>
      </c>
      <c r="BE484" s="152">
        <f>IF(N484="základná",J484,0)</f>
        <v>0</v>
      </c>
      <c r="BF484" s="152">
        <f>IF(N484="znížená",J484,0)</f>
        <v>2260.84</v>
      </c>
      <c r="BG484" s="152">
        <f>IF(N484="zákl. prenesená",J484,0)</f>
        <v>0</v>
      </c>
      <c r="BH484" s="152">
        <f>IF(N484="zníž. prenesená",J484,0)</f>
        <v>0</v>
      </c>
      <c r="BI484" s="152">
        <f>IF(N484="nulová",J484,0)</f>
        <v>0</v>
      </c>
      <c r="BJ484" s="16" t="s">
        <v>152</v>
      </c>
      <c r="BK484" s="152">
        <f>ROUND(I484*H484,2)</f>
        <v>2260.84</v>
      </c>
      <c r="BL484" s="16" t="s">
        <v>381</v>
      </c>
      <c r="BM484" s="151" t="s">
        <v>938</v>
      </c>
    </row>
    <row r="485" spans="2:65" s="12" customFormat="1" ht="11.25">
      <c r="B485" s="153"/>
      <c r="D485" s="154" t="s">
        <v>154</v>
      </c>
      <c r="E485" s="155" t="s">
        <v>1</v>
      </c>
      <c r="F485" s="156" t="s">
        <v>939</v>
      </c>
      <c r="H485" s="157">
        <v>2.899</v>
      </c>
      <c r="L485" s="153"/>
      <c r="M485" s="158"/>
      <c r="T485" s="159"/>
      <c r="AT485" s="155" t="s">
        <v>154</v>
      </c>
      <c r="AU485" s="155" t="s">
        <v>152</v>
      </c>
      <c r="AV485" s="12" t="s">
        <v>152</v>
      </c>
      <c r="AW485" s="12" t="s">
        <v>29</v>
      </c>
      <c r="AX485" s="12" t="s">
        <v>80</v>
      </c>
      <c r="AY485" s="155" t="s">
        <v>145</v>
      </c>
    </row>
    <row r="486" spans="2:65" s="1" customFormat="1" ht="33" customHeight="1">
      <c r="B486" s="140"/>
      <c r="C486" s="141" t="s">
        <v>940</v>
      </c>
      <c r="D486" s="141" t="s">
        <v>147</v>
      </c>
      <c r="E486" s="142" t="s">
        <v>941</v>
      </c>
      <c r="F486" s="143" t="s">
        <v>942</v>
      </c>
      <c r="G486" s="144" t="s">
        <v>190</v>
      </c>
      <c r="H486" s="145">
        <v>208.964</v>
      </c>
      <c r="I486" s="146">
        <v>12.52</v>
      </c>
      <c r="J486" s="146">
        <f>ROUND(I486*H486,2)</f>
        <v>2616.23</v>
      </c>
      <c r="K486" s="147"/>
      <c r="L486" s="30"/>
      <c r="M486" s="148" t="s">
        <v>1</v>
      </c>
      <c r="N486" s="119" t="s">
        <v>41</v>
      </c>
      <c r="O486" s="149">
        <v>0.49704999999999999</v>
      </c>
      <c r="P486" s="149">
        <f>O486*H486</f>
        <v>103.8655562</v>
      </c>
      <c r="Q486" s="149">
        <v>2.6699999999999998E-5</v>
      </c>
      <c r="R486" s="149">
        <f>Q486*H486</f>
        <v>5.5793387999999999E-3</v>
      </c>
      <c r="S486" s="149">
        <v>0</v>
      </c>
      <c r="T486" s="150">
        <f>S486*H486</f>
        <v>0</v>
      </c>
      <c r="AR486" s="151" t="s">
        <v>381</v>
      </c>
      <c r="AT486" s="151" t="s">
        <v>147</v>
      </c>
      <c r="AU486" s="151" t="s">
        <v>152</v>
      </c>
      <c r="AY486" s="16" t="s">
        <v>145</v>
      </c>
      <c r="BE486" s="152">
        <f>IF(N486="základná",J486,0)</f>
        <v>0</v>
      </c>
      <c r="BF486" s="152">
        <f>IF(N486="znížená",J486,0)</f>
        <v>2616.23</v>
      </c>
      <c r="BG486" s="152">
        <f>IF(N486="zákl. prenesená",J486,0)</f>
        <v>0</v>
      </c>
      <c r="BH486" s="152">
        <f>IF(N486="zníž. prenesená",J486,0)</f>
        <v>0</v>
      </c>
      <c r="BI486" s="152">
        <f>IF(N486="nulová",J486,0)</f>
        <v>0</v>
      </c>
      <c r="BJ486" s="16" t="s">
        <v>152</v>
      </c>
      <c r="BK486" s="152">
        <f>ROUND(I486*H486,2)</f>
        <v>2616.23</v>
      </c>
      <c r="BL486" s="16" t="s">
        <v>381</v>
      </c>
      <c r="BM486" s="151" t="s">
        <v>943</v>
      </c>
    </row>
    <row r="487" spans="2:65" s="1" customFormat="1" ht="16.5" customHeight="1">
      <c r="B487" s="140"/>
      <c r="C487" s="166" t="s">
        <v>944</v>
      </c>
      <c r="D487" s="166" t="s">
        <v>193</v>
      </c>
      <c r="E487" s="167" t="s">
        <v>945</v>
      </c>
      <c r="F487" s="168" t="s">
        <v>946</v>
      </c>
      <c r="G487" s="169" t="s">
        <v>190</v>
      </c>
      <c r="H487" s="170">
        <v>213.143</v>
      </c>
      <c r="I487" s="171">
        <v>29.5</v>
      </c>
      <c r="J487" s="171">
        <f>ROUND(I487*H487,2)</f>
        <v>6287.72</v>
      </c>
      <c r="K487" s="172"/>
      <c r="L487" s="173"/>
      <c r="M487" s="174" t="s">
        <v>1</v>
      </c>
      <c r="N487" s="175" t="s">
        <v>41</v>
      </c>
      <c r="O487" s="149">
        <v>0</v>
      </c>
      <c r="P487" s="149">
        <f>O487*H487</f>
        <v>0</v>
      </c>
      <c r="Q487" s="149">
        <v>7.92E-3</v>
      </c>
      <c r="R487" s="149">
        <f>Q487*H487</f>
        <v>1.6880925600000001</v>
      </c>
      <c r="S487" s="149">
        <v>0</v>
      </c>
      <c r="T487" s="150">
        <f>S487*H487</f>
        <v>0</v>
      </c>
      <c r="AR487" s="151" t="s">
        <v>387</v>
      </c>
      <c r="AT487" s="151" t="s">
        <v>193</v>
      </c>
      <c r="AU487" s="151" t="s">
        <v>152</v>
      </c>
      <c r="AY487" s="16" t="s">
        <v>145</v>
      </c>
      <c r="BE487" s="152">
        <f>IF(N487="základná",J487,0)</f>
        <v>0</v>
      </c>
      <c r="BF487" s="152">
        <f>IF(N487="znížená",J487,0)</f>
        <v>6287.72</v>
      </c>
      <c r="BG487" s="152">
        <f>IF(N487="zákl. prenesená",J487,0)</f>
        <v>0</v>
      </c>
      <c r="BH487" s="152">
        <f>IF(N487="zníž. prenesená",J487,0)</f>
        <v>0</v>
      </c>
      <c r="BI487" s="152">
        <f>IF(N487="nulová",J487,0)</f>
        <v>0</v>
      </c>
      <c r="BJ487" s="16" t="s">
        <v>152</v>
      </c>
      <c r="BK487" s="152">
        <f>ROUND(I487*H487,2)</f>
        <v>6287.72</v>
      </c>
      <c r="BL487" s="16" t="s">
        <v>381</v>
      </c>
      <c r="BM487" s="151" t="s">
        <v>947</v>
      </c>
    </row>
    <row r="488" spans="2:65" s="12" customFormat="1" ht="11.25">
      <c r="B488" s="153"/>
      <c r="D488" s="154" t="s">
        <v>154</v>
      </c>
      <c r="F488" s="156" t="s">
        <v>948</v>
      </c>
      <c r="H488" s="157">
        <v>213.143</v>
      </c>
      <c r="L488" s="153"/>
      <c r="M488" s="158"/>
      <c r="T488" s="159"/>
      <c r="AT488" s="155" t="s">
        <v>154</v>
      </c>
      <c r="AU488" s="155" t="s">
        <v>152</v>
      </c>
      <c r="AV488" s="12" t="s">
        <v>152</v>
      </c>
      <c r="AW488" s="12" t="s">
        <v>3</v>
      </c>
      <c r="AX488" s="12" t="s">
        <v>80</v>
      </c>
      <c r="AY488" s="155" t="s">
        <v>145</v>
      </c>
    </row>
    <row r="489" spans="2:65" s="1" customFormat="1" ht="33" customHeight="1">
      <c r="B489" s="140"/>
      <c r="C489" s="141" t="s">
        <v>949</v>
      </c>
      <c r="D489" s="141" t="s">
        <v>147</v>
      </c>
      <c r="E489" s="142" t="s">
        <v>950</v>
      </c>
      <c r="F489" s="143" t="s">
        <v>951</v>
      </c>
      <c r="G489" s="144" t="s">
        <v>196</v>
      </c>
      <c r="H489" s="145">
        <v>11</v>
      </c>
      <c r="I489" s="146">
        <v>26.29</v>
      </c>
      <c r="J489" s="146">
        <f t="shared" ref="J489:J495" si="30">ROUND(I489*H489,2)</f>
        <v>289.19</v>
      </c>
      <c r="K489" s="147"/>
      <c r="L489" s="30"/>
      <c r="M489" s="148" t="s">
        <v>1</v>
      </c>
      <c r="N489" s="119" t="s">
        <v>41</v>
      </c>
      <c r="O489" s="149">
        <v>1.2250099999999999</v>
      </c>
      <c r="P489" s="149">
        <f t="shared" ref="P489:P495" si="31">O489*H489</f>
        <v>13.475109999999999</v>
      </c>
      <c r="Q489" s="149">
        <v>0</v>
      </c>
      <c r="R489" s="149">
        <f t="shared" ref="R489:R495" si="32">Q489*H489</f>
        <v>0</v>
      </c>
      <c r="S489" s="149">
        <v>0</v>
      </c>
      <c r="T489" s="150">
        <f t="shared" ref="T489:T495" si="33">S489*H489</f>
        <v>0</v>
      </c>
      <c r="AR489" s="151" t="s">
        <v>381</v>
      </c>
      <c r="AT489" s="151" t="s">
        <v>147</v>
      </c>
      <c r="AU489" s="151" t="s">
        <v>152</v>
      </c>
      <c r="AY489" s="16" t="s">
        <v>145</v>
      </c>
      <c r="BE489" s="152">
        <f t="shared" ref="BE489:BE495" si="34">IF(N489="základná",J489,0)</f>
        <v>0</v>
      </c>
      <c r="BF489" s="152">
        <f t="shared" ref="BF489:BF495" si="35">IF(N489="znížená",J489,0)</f>
        <v>289.19</v>
      </c>
      <c r="BG489" s="152">
        <f t="shared" ref="BG489:BG495" si="36">IF(N489="zákl. prenesená",J489,0)</f>
        <v>0</v>
      </c>
      <c r="BH489" s="152">
        <f t="shared" ref="BH489:BH495" si="37">IF(N489="zníž. prenesená",J489,0)</f>
        <v>0</v>
      </c>
      <c r="BI489" s="152">
        <f t="shared" ref="BI489:BI495" si="38">IF(N489="nulová",J489,0)</f>
        <v>0</v>
      </c>
      <c r="BJ489" s="16" t="s">
        <v>152</v>
      </c>
      <c r="BK489" s="152">
        <f t="shared" ref="BK489:BK495" si="39">ROUND(I489*H489,2)</f>
        <v>289.19</v>
      </c>
      <c r="BL489" s="16" t="s">
        <v>381</v>
      </c>
      <c r="BM489" s="151" t="s">
        <v>952</v>
      </c>
    </row>
    <row r="490" spans="2:65" s="1" customFormat="1" ht="24.2" customHeight="1">
      <c r="B490" s="140"/>
      <c r="C490" s="166" t="s">
        <v>953</v>
      </c>
      <c r="D490" s="166" t="s">
        <v>193</v>
      </c>
      <c r="E490" s="167" t="s">
        <v>954</v>
      </c>
      <c r="F490" s="168" t="s">
        <v>955</v>
      </c>
      <c r="G490" s="169" t="s">
        <v>196</v>
      </c>
      <c r="H490" s="170">
        <v>11</v>
      </c>
      <c r="I490" s="171">
        <v>23.1</v>
      </c>
      <c r="J490" s="171">
        <f t="shared" si="30"/>
        <v>254.1</v>
      </c>
      <c r="K490" s="172"/>
      <c r="L490" s="173"/>
      <c r="M490" s="174" t="s">
        <v>1</v>
      </c>
      <c r="N490" s="175" t="s">
        <v>41</v>
      </c>
      <c r="O490" s="149">
        <v>0</v>
      </c>
      <c r="P490" s="149">
        <f t="shared" si="31"/>
        <v>0</v>
      </c>
      <c r="Q490" s="149">
        <v>1E-3</v>
      </c>
      <c r="R490" s="149">
        <f t="shared" si="32"/>
        <v>1.0999999999999999E-2</v>
      </c>
      <c r="S490" s="149">
        <v>0</v>
      </c>
      <c r="T490" s="150">
        <f t="shared" si="33"/>
        <v>0</v>
      </c>
      <c r="AR490" s="151" t="s">
        <v>387</v>
      </c>
      <c r="AT490" s="151" t="s">
        <v>193</v>
      </c>
      <c r="AU490" s="151" t="s">
        <v>152</v>
      </c>
      <c r="AY490" s="16" t="s">
        <v>145</v>
      </c>
      <c r="BE490" s="152">
        <f t="shared" si="34"/>
        <v>0</v>
      </c>
      <c r="BF490" s="152">
        <f t="shared" si="35"/>
        <v>254.1</v>
      </c>
      <c r="BG490" s="152">
        <f t="shared" si="36"/>
        <v>0</v>
      </c>
      <c r="BH490" s="152">
        <f t="shared" si="37"/>
        <v>0</v>
      </c>
      <c r="BI490" s="152">
        <f t="shared" si="38"/>
        <v>0</v>
      </c>
      <c r="BJ490" s="16" t="s">
        <v>152</v>
      </c>
      <c r="BK490" s="152">
        <f t="shared" si="39"/>
        <v>254.1</v>
      </c>
      <c r="BL490" s="16" t="s">
        <v>381</v>
      </c>
      <c r="BM490" s="151" t="s">
        <v>956</v>
      </c>
    </row>
    <row r="491" spans="2:65" s="1" customFormat="1" ht="24.2" customHeight="1">
      <c r="B491" s="140"/>
      <c r="C491" s="166" t="s">
        <v>957</v>
      </c>
      <c r="D491" s="166" t="s">
        <v>193</v>
      </c>
      <c r="E491" s="167" t="s">
        <v>958</v>
      </c>
      <c r="F491" s="168" t="s">
        <v>959</v>
      </c>
      <c r="G491" s="169" t="s">
        <v>196</v>
      </c>
      <c r="H491" s="170">
        <v>11</v>
      </c>
      <c r="I491" s="171">
        <v>137.82</v>
      </c>
      <c r="J491" s="171">
        <f t="shared" si="30"/>
        <v>1516.02</v>
      </c>
      <c r="K491" s="172"/>
      <c r="L491" s="173"/>
      <c r="M491" s="174" t="s">
        <v>1</v>
      </c>
      <c r="N491" s="175" t="s">
        <v>41</v>
      </c>
      <c r="O491" s="149">
        <v>0</v>
      </c>
      <c r="P491" s="149">
        <f t="shared" si="31"/>
        <v>0</v>
      </c>
      <c r="Q491" s="149">
        <v>2.5000000000000001E-2</v>
      </c>
      <c r="R491" s="149">
        <f t="shared" si="32"/>
        <v>0.27500000000000002</v>
      </c>
      <c r="S491" s="149">
        <v>0</v>
      </c>
      <c r="T491" s="150">
        <f t="shared" si="33"/>
        <v>0</v>
      </c>
      <c r="AR491" s="151" t="s">
        <v>387</v>
      </c>
      <c r="AT491" s="151" t="s">
        <v>193</v>
      </c>
      <c r="AU491" s="151" t="s">
        <v>152</v>
      </c>
      <c r="AY491" s="16" t="s">
        <v>145</v>
      </c>
      <c r="BE491" s="152">
        <f t="shared" si="34"/>
        <v>0</v>
      </c>
      <c r="BF491" s="152">
        <f t="shared" si="35"/>
        <v>1516.02</v>
      </c>
      <c r="BG491" s="152">
        <f t="shared" si="36"/>
        <v>0</v>
      </c>
      <c r="BH491" s="152">
        <f t="shared" si="37"/>
        <v>0</v>
      </c>
      <c r="BI491" s="152">
        <f t="shared" si="38"/>
        <v>0</v>
      </c>
      <c r="BJ491" s="16" t="s">
        <v>152</v>
      </c>
      <c r="BK491" s="152">
        <f t="shared" si="39"/>
        <v>1516.02</v>
      </c>
      <c r="BL491" s="16" t="s">
        <v>381</v>
      </c>
      <c r="BM491" s="151" t="s">
        <v>960</v>
      </c>
    </row>
    <row r="492" spans="2:65" s="1" customFormat="1" ht="16.5" customHeight="1">
      <c r="B492" s="140"/>
      <c r="C492" s="166" t="s">
        <v>961</v>
      </c>
      <c r="D492" s="166" t="s">
        <v>193</v>
      </c>
      <c r="E492" s="167" t="s">
        <v>962</v>
      </c>
      <c r="F492" s="168" t="s">
        <v>963</v>
      </c>
      <c r="G492" s="169" t="s">
        <v>964</v>
      </c>
      <c r="H492" s="170">
        <v>230</v>
      </c>
      <c r="I492" s="171">
        <v>1</v>
      </c>
      <c r="J492" s="171">
        <f t="shared" si="30"/>
        <v>230</v>
      </c>
      <c r="K492" s="172"/>
      <c r="L492" s="173"/>
      <c r="M492" s="174" t="s">
        <v>1</v>
      </c>
      <c r="N492" s="175" t="s">
        <v>41</v>
      </c>
      <c r="O492" s="149">
        <v>0</v>
      </c>
      <c r="P492" s="149">
        <f t="shared" si="31"/>
        <v>0</v>
      </c>
      <c r="Q492" s="149">
        <v>0</v>
      </c>
      <c r="R492" s="149">
        <f t="shared" si="32"/>
        <v>0</v>
      </c>
      <c r="S492" s="149">
        <v>0</v>
      </c>
      <c r="T492" s="150">
        <f t="shared" si="33"/>
        <v>0</v>
      </c>
      <c r="AR492" s="151" t="s">
        <v>197</v>
      </c>
      <c r="AT492" s="151" t="s">
        <v>193</v>
      </c>
      <c r="AU492" s="151" t="s">
        <v>152</v>
      </c>
      <c r="AY492" s="16" t="s">
        <v>145</v>
      </c>
      <c r="BE492" s="152">
        <f t="shared" si="34"/>
        <v>0</v>
      </c>
      <c r="BF492" s="152">
        <f t="shared" si="35"/>
        <v>230</v>
      </c>
      <c r="BG492" s="152">
        <f t="shared" si="36"/>
        <v>0</v>
      </c>
      <c r="BH492" s="152">
        <f t="shared" si="37"/>
        <v>0</v>
      </c>
      <c r="BI492" s="152">
        <f t="shared" si="38"/>
        <v>0</v>
      </c>
      <c r="BJ492" s="16" t="s">
        <v>152</v>
      </c>
      <c r="BK492" s="152">
        <f t="shared" si="39"/>
        <v>230</v>
      </c>
      <c r="BL492" s="16" t="s">
        <v>151</v>
      </c>
      <c r="BM492" s="151" t="s">
        <v>965</v>
      </c>
    </row>
    <row r="493" spans="2:65" s="1" customFormat="1" ht="21.75" customHeight="1">
      <c r="B493" s="140"/>
      <c r="C493" s="141" t="s">
        <v>966</v>
      </c>
      <c r="D493" s="141" t="s">
        <v>147</v>
      </c>
      <c r="E493" s="142" t="s">
        <v>967</v>
      </c>
      <c r="F493" s="143" t="s">
        <v>968</v>
      </c>
      <c r="G493" s="144" t="s">
        <v>196</v>
      </c>
      <c r="H493" s="145">
        <v>11</v>
      </c>
      <c r="I493" s="146">
        <v>73.760000000000005</v>
      </c>
      <c r="J493" s="146">
        <f t="shared" si="30"/>
        <v>811.36</v>
      </c>
      <c r="K493" s="147"/>
      <c r="L493" s="30"/>
      <c r="M493" s="148" t="s">
        <v>1</v>
      </c>
      <c r="N493" s="119" t="s">
        <v>41</v>
      </c>
      <c r="O493" s="149">
        <v>3.0437699999999999</v>
      </c>
      <c r="P493" s="149">
        <f t="shared" si="31"/>
        <v>33.481470000000002</v>
      </c>
      <c r="Q493" s="149">
        <v>4.5399999999999998E-4</v>
      </c>
      <c r="R493" s="149">
        <f t="shared" si="32"/>
        <v>4.9940000000000002E-3</v>
      </c>
      <c r="S493" s="149">
        <v>0</v>
      </c>
      <c r="T493" s="150">
        <f t="shared" si="33"/>
        <v>0</v>
      </c>
      <c r="AR493" s="151" t="s">
        <v>381</v>
      </c>
      <c r="AT493" s="151" t="s">
        <v>147</v>
      </c>
      <c r="AU493" s="151" t="s">
        <v>152</v>
      </c>
      <c r="AY493" s="16" t="s">
        <v>145</v>
      </c>
      <c r="BE493" s="152">
        <f t="shared" si="34"/>
        <v>0</v>
      </c>
      <c r="BF493" s="152">
        <f t="shared" si="35"/>
        <v>811.36</v>
      </c>
      <c r="BG493" s="152">
        <f t="shared" si="36"/>
        <v>0</v>
      </c>
      <c r="BH493" s="152">
        <f t="shared" si="37"/>
        <v>0</v>
      </c>
      <c r="BI493" s="152">
        <f t="shared" si="38"/>
        <v>0</v>
      </c>
      <c r="BJ493" s="16" t="s">
        <v>152</v>
      </c>
      <c r="BK493" s="152">
        <f t="shared" si="39"/>
        <v>811.36</v>
      </c>
      <c r="BL493" s="16" t="s">
        <v>381</v>
      </c>
      <c r="BM493" s="151" t="s">
        <v>969</v>
      </c>
    </row>
    <row r="494" spans="2:65" s="1" customFormat="1" ht="37.9" customHeight="1">
      <c r="B494" s="140"/>
      <c r="C494" s="166" t="s">
        <v>970</v>
      </c>
      <c r="D494" s="166" t="s">
        <v>193</v>
      </c>
      <c r="E494" s="167" t="s">
        <v>971</v>
      </c>
      <c r="F494" s="168" t="s">
        <v>972</v>
      </c>
      <c r="G494" s="169" t="s">
        <v>196</v>
      </c>
      <c r="H494" s="170">
        <v>11</v>
      </c>
      <c r="I494" s="171">
        <v>126.09</v>
      </c>
      <c r="J494" s="171">
        <f t="shared" si="30"/>
        <v>1386.99</v>
      </c>
      <c r="K494" s="172"/>
      <c r="L494" s="173"/>
      <c r="M494" s="174" t="s">
        <v>1</v>
      </c>
      <c r="N494" s="175" t="s">
        <v>41</v>
      </c>
      <c r="O494" s="149">
        <v>0</v>
      </c>
      <c r="P494" s="149">
        <f t="shared" si="31"/>
        <v>0</v>
      </c>
      <c r="Q494" s="149">
        <v>1.4999999999999999E-2</v>
      </c>
      <c r="R494" s="149">
        <f t="shared" si="32"/>
        <v>0.16499999999999998</v>
      </c>
      <c r="S494" s="149">
        <v>0</v>
      </c>
      <c r="T494" s="150">
        <f t="shared" si="33"/>
        <v>0</v>
      </c>
      <c r="AR494" s="151" t="s">
        <v>387</v>
      </c>
      <c r="AT494" s="151" t="s">
        <v>193</v>
      </c>
      <c r="AU494" s="151" t="s">
        <v>152</v>
      </c>
      <c r="AY494" s="16" t="s">
        <v>145</v>
      </c>
      <c r="BE494" s="152">
        <f t="shared" si="34"/>
        <v>0</v>
      </c>
      <c r="BF494" s="152">
        <f t="shared" si="35"/>
        <v>1386.99</v>
      </c>
      <c r="BG494" s="152">
        <f t="shared" si="36"/>
        <v>0</v>
      </c>
      <c r="BH494" s="152">
        <f t="shared" si="37"/>
        <v>0</v>
      </c>
      <c r="BI494" s="152">
        <f t="shared" si="38"/>
        <v>0</v>
      </c>
      <c r="BJ494" s="16" t="s">
        <v>152</v>
      </c>
      <c r="BK494" s="152">
        <f t="shared" si="39"/>
        <v>1386.99</v>
      </c>
      <c r="BL494" s="16" t="s">
        <v>381</v>
      </c>
      <c r="BM494" s="151" t="s">
        <v>973</v>
      </c>
    </row>
    <row r="495" spans="2:65" s="1" customFormat="1" ht="24.2" customHeight="1">
      <c r="B495" s="140"/>
      <c r="C495" s="141" t="s">
        <v>974</v>
      </c>
      <c r="D495" s="141" t="s">
        <v>147</v>
      </c>
      <c r="E495" s="142" t="s">
        <v>975</v>
      </c>
      <c r="F495" s="143" t="s">
        <v>976</v>
      </c>
      <c r="G495" s="144" t="s">
        <v>234</v>
      </c>
      <c r="H495" s="145">
        <v>3.9180000000000001</v>
      </c>
      <c r="I495" s="146">
        <v>40.36</v>
      </c>
      <c r="J495" s="146">
        <f t="shared" si="30"/>
        <v>158.13</v>
      </c>
      <c r="K495" s="147"/>
      <c r="L495" s="30"/>
      <c r="M495" s="148" t="s">
        <v>1</v>
      </c>
      <c r="N495" s="119" t="s">
        <v>41</v>
      </c>
      <c r="O495" s="149">
        <v>2.133</v>
      </c>
      <c r="P495" s="149">
        <f t="shared" si="31"/>
        <v>8.357094</v>
      </c>
      <c r="Q495" s="149">
        <v>0</v>
      </c>
      <c r="R495" s="149">
        <f t="shared" si="32"/>
        <v>0</v>
      </c>
      <c r="S495" s="149">
        <v>0</v>
      </c>
      <c r="T495" s="150">
        <f t="shared" si="33"/>
        <v>0</v>
      </c>
      <c r="AR495" s="151" t="s">
        <v>381</v>
      </c>
      <c r="AT495" s="151" t="s">
        <v>147</v>
      </c>
      <c r="AU495" s="151" t="s">
        <v>152</v>
      </c>
      <c r="AY495" s="16" t="s">
        <v>145</v>
      </c>
      <c r="BE495" s="152">
        <f t="shared" si="34"/>
        <v>0</v>
      </c>
      <c r="BF495" s="152">
        <f t="shared" si="35"/>
        <v>158.13</v>
      </c>
      <c r="BG495" s="152">
        <f t="shared" si="36"/>
        <v>0</v>
      </c>
      <c r="BH495" s="152">
        <f t="shared" si="37"/>
        <v>0</v>
      </c>
      <c r="BI495" s="152">
        <f t="shared" si="38"/>
        <v>0</v>
      </c>
      <c r="BJ495" s="16" t="s">
        <v>152</v>
      </c>
      <c r="BK495" s="152">
        <f t="shared" si="39"/>
        <v>158.13</v>
      </c>
      <c r="BL495" s="16" t="s">
        <v>381</v>
      </c>
      <c r="BM495" s="151" t="s">
        <v>977</v>
      </c>
    </row>
    <row r="496" spans="2:65" s="11" customFormat="1" ht="22.9" customHeight="1">
      <c r="B496" s="129"/>
      <c r="D496" s="130" t="s">
        <v>74</v>
      </c>
      <c r="E496" s="138" t="s">
        <v>978</v>
      </c>
      <c r="F496" s="138" t="s">
        <v>979</v>
      </c>
      <c r="J496" s="139">
        <f>BK496</f>
        <v>17458.879999999997</v>
      </c>
      <c r="L496" s="129"/>
      <c r="M496" s="133"/>
      <c r="P496" s="134">
        <f>SUM(P497:P500)</f>
        <v>3.0529600000000001</v>
      </c>
      <c r="R496" s="134">
        <f>SUM(R497:R500)</f>
        <v>1.8580159999999999</v>
      </c>
      <c r="T496" s="135">
        <f>SUM(T497:T500)</f>
        <v>0</v>
      </c>
      <c r="AR496" s="130" t="s">
        <v>152</v>
      </c>
      <c r="AT496" s="136" t="s">
        <v>74</v>
      </c>
      <c r="AU496" s="136" t="s">
        <v>80</v>
      </c>
      <c r="AY496" s="130" t="s">
        <v>145</v>
      </c>
      <c r="BK496" s="137">
        <f>SUM(BK497:BK500)</f>
        <v>17458.879999999997</v>
      </c>
    </row>
    <row r="497" spans="2:65" s="1" customFormat="1" ht="24.2" customHeight="1">
      <c r="B497" s="140"/>
      <c r="C497" s="166" t="s">
        <v>980</v>
      </c>
      <c r="D497" s="166" t="s">
        <v>193</v>
      </c>
      <c r="E497" s="167" t="s">
        <v>981</v>
      </c>
      <c r="F497" s="168" t="s">
        <v>982</v>
      </c>
      <c r="G497" s="169" t="s">
        <v>190</v>
      </c>
      <c r="H497" s="170">
        <v>57.66</v>
      </c>
      <c r="I497" s="171">
        <v>300</v>
      </c>
      <c r="J497" s="171">
        <f>ROUND(I497*H497,2)</f>
        <v>17298</v>
      </c>
      <c r="K497" s="172"/>
      <c r="L497" s="173"/>
      <c r="M497" s="174" t="s">
        <v>1</v>
      </c>
      <c r="N497" s="175" t="s">
        <v>41</v>
      </c>
      <c r="O497" s="149">
        <v>0</v>
      </c>
      <c r="P497" s="149">
        <f>O497*H497</f>
        <v>0</v>
      </c>
      <c r="Q497" s="149">
        <v>3.2000000000000001E-2</v>
      </c>
      <c r="R497" s="149">
        <f>Q497*H497</f>
        <v>1.8451199999999999</v>
      </c>
      <c r="S497" s="149">
        <v>0</v>
      </c>
      <c r="T497" s="150">
        <f>S497*H497</f>
        <v>0</v>
      </c>
      <c r="AR497" s="151" t="s">
        <v>387</v>
      </c>
      <c r="AT497" s="151" t="s">
        <v>193</v>
      </c>
      <c r="AU497" s="151" t="s">
        <v>152</v>
      </c>
      <c r="AY497" s="16" t="s">
        <v>145</v>
      </c>
      <c r="BE497" s="152">
        <f>IF(N497="základná",J497,0)</f>
        <v>0</v>
      </c>
      <c r="BF497" s="152">
        <f>IF(N497="znížená",J497,0)</f>
        <v>17298</v>
      </c>
      <c r="BG497" s="152">
        <f>IF(N497="zákl. prenesená",J497,0)</f>
        <v>0</v>
      </c>
      <c r="BH497" s="152">
        <f>IF(N497="zníž. prenesená",J497,0)</f>
        <v>0</v>
      </c>
      <c r="BI497" s="152">
        <f>IF(N497="nulová",J497,0)</f>
        <v>0</v>
      </c>
      <c r="BJ497" s="16" t="s">
        <v>152</v>
      </c>
      <c r="BK497" s="152">
        <f>ROUND(I497*H497,2)</f>
        <v>17298</v>
      </c>
      <c r="BL497" s="16" t="s">
        <v>381</v>
      </c>
      <c r="BM497" s="151" t="s">
        <v>983</v>
      </c>
    </row>
    <row r="498" spans="2:65" s="12" customFormat="1" ht="11.25">
      <c r="B498" s="153"/>
      <c r="D498" s="154" t="s">
        <v>154</v>
      </c>
      <c r="E498" s="155" t="s">
        <v>1</v>
      </c>
      <c r="F498" s="156" t="s">
        <v>984</v>
      </c>
      <c r="H498" s="157">
        <v>57.66</v>
      </c>
      <c r="L498" s="153"/>
      <c r="M498" s="158"/>
      <c r="T498" s="159"/>
      <c r="AT498" s="155" t="s">
        <v>154</v>
      </c>
      <c r="AU498" s="155" t="s">
        <v>152</v>
      </c>
      <c r="AV498" s="12" t="s">
        <v>152</v>
      </c>
      <c r="AW498" s="12" t="s">
        <v>29</v>
      </c>
      <c r="AX498" s="12" t="s">
        <v>80</v>
      </c>
      <c r="AY498" s="155" t="s">
        <v>145</v>
      </c>
    </row>
    <row r="499" spans="2:65" s="1" customFormat="1" ht="16.5" customHeight="1">
      <c r="B499" s="140"/>
      <c r="C499" s="141" t="s">
        <v>985</v>
      </c>
      <c r="D499" s="141" t="s">
        <v>147</v>
      </c>
      <c r="E499" s="142" t="s">
        <v>986</v>
      </c>
      <c r="F499" s="143" t="s">
        <v>987</v>
      </c>
      <c r="G499" s="144" t="s">
        <v>204</v>
      </c>
      <c r="H499" s="145">
        <v>4</v>
      </c>
      <c r="I499" s="146">
        <v>23.11</v>
      </c>
      <c r="J499" s="146">
        <f>ROUND(I499*H499,2)</f>
        <v>92.44</v>
      </c>
      <c r="K499" s="147"/>
      <c r="L499" s="30"/>
      <c r="M499" s="148" t="s">
        <v>1</v>
      </c>
      <c r="N499" s="119" t="s">
        <v>41</v>
      </c>
      <c r="O499" s="149">
        <v>0.76324000000000003</v>
      </c>
      <c r="P499" s="149">
        <f>O499*H499</f>
        <v>3.0529600000000001</v>
      </c>
      <c r="Q499" s="149">
        <v>1.7240000000000001E-3</v>
      </c>
      <c r="R499" s="149">
        <f>Q499*H499</f>
        <v>6.8960000000000002E-3</v>
      </c>
      <c r="S499" s="149">
        <v>0</v>
      </c>
      <c r="T499" s="150">
        <f>S499*H499</f>
        <v>0</v>
      </c>
      <c r="AR499" s="151" t="s">
        <v>151</v>
      </c>
      <c r="AT499" s="151" t="s">
        <v>147</v>
      </c>
      <c r="AU499" s="151" t="s">
        <v>152</v>
      </c>
      <c r="AY499" s="16" t="s">
        <v>145</v>
      </c>
      <c r="BE499" s="152">
        <f>IF(N499="základná",J499,0)</f>
        <v>0</v>
      </c>
      <c r="BF499" s="152">
        <f>IF(N499="znížená",J499,0)</f>
        <v>92.44</v>
      </c>
      <c r="BG499" s="152">
        <f>IF(N499="zákl. prenesená",J499,0)</f>
        <v>0</v>
      </c>
      <c r="BH499" s="152">
        <f>IF(N499="zníž. prenesená",J499,0)</f>
        <v>0</v>
      </c>
      <c r="BI499" s="152">
        <f>IF(N499="nulová",J499,0)</f>
        <v>0</v>
      </c>
      <c r="BJ499" s="16" t="s">
        <v>152</v>
      </c>
      <c r="BK499" s="152">
        <f>ROUND(I499*H499,2)</f>
        <v>92.44</v>
      </c>
      <c r="BL499" s="16" t="s">
        <v>151</v>
      </c>
      <c r="BM499" s="151" t="s">
        <v>988</v>
      </c>
    </row>
    <row r="500" spans="2:65" s="1" customFormat="1" ht="33" customHeight="1">
      <c r="B500" s="140"/>
      <c r="C500" s="166" t="s">
        <v>989</v>
      </c>
      <c r="D500" s="166" t="s">
        <v>193</v>
      </c>
      <c r="E500" s="167" t="s">
        <v>990</v>
      </c>
      <c r="F500" s="168" t="s">
        <v>991</v>
      </c>
      <c r="G500" s="169" t="s">
        <v>204</v>
      </c>
      <c r="H500" s="170">
        <v>4</v>
      </c>
      <c r="I500" s="171">
        <v>17.11</v>
      </c>
      <c r="J500" s="171">
        <f>ROUND(I500*H500,2)</f>
        <v>68.44</v>
      </c>
      <c r="K500" s="172"/>
      <c r="L500" s="173"/>
      <c r="M500" s="174" t="s">
        <v>1</v>
      </c>
      <c r="N500" s="175" t="s">
        <v>41</v>
      </c>
      <c r="O500" s="149">
        <v>0</v>
      </c>
      <c r="P500" s="149">
        <f>O500*H500</f>
        <v>0</v>
      </c>
      <c r="Q500" s="149">
        <v>1.5E-3</v>
      </c>
      <c r="R500" s="149">
        <f>Q500*H500</f>
        <v>6.0000000000000001E-3</v>
      </c>
      <c r="S500" s="149">
        <v>0</v>
      </c>
      <c r="T500" s="150">
        <f>S500*H500</f>
        <v>0</v>
      </c>
      <c r="AR500" s="151" t="s">
        <v>197</v>
      </c>
      <c r="AT500" s="151" t="s">
        <v>193</v>
      </c>
      <c r="AU500" s="151" t="s">
        <v>152</v>
      </c>
      <c r="AY500" s="16" t="s">
        <v>145</v>
      </c>
      <c r="BE500" s="152">
        <f>IF(N500="základná",J500,0)</f>
        <v>0</v>
      </c>
      <c r="BF500" s="152">
        <f>IF(N500="znížená",J500,0)</f>
        <v>68.44</v>
      </c>
      <c r="BG500" s="152">
        <f>IF(N500="zákl. prenesená",J500,0)</f>
        <v>0</v>
      </c>
      <c r="BH500" s="152">
        <f>IF(N500="zníž. prenesená",J500,0)</f>
        <v>0</v>
      </c>
      <c r="BI500" s="152">
        <f>IF(N500="nulová",J500,0)</f>
        <v>0</v>
      </c>
      <c r="BJ500" s="16" t="s">
        <v>152</v>
      </c>
      <c r="BK500" s="152">
        <f>ROUND(I500*H500,2)</f>
        <v>68.44</v>
      </c>
      <c r="BL500" s="16" t="s">
        <v>151</v>
      </c>
      <c r="BM500" s="151" t="s">
        <v>992</v>
      </c>
    </row>
    <row r="501" spans="2:65" s="11" customFormat="1" ht="22.9" customHeight="1">
      <c r="B501" s="129"/>
      <c r="D501" s="130" t="s">
        <v>74</v>
      </c>
      <c r="E501" s="138" t="s">
        <v>993</v>
      </c>
      <c r="F501" s="138" t="s">
        <v>994</v>
      </c>
      <c r="J501" s="139">
        <f>BK501</f>
        <v>457.74</v>
      </c>
      <c r="L501" s="129"/>
      <c r="M501" s="133"/>
      <c r="P501" s="134">
        <f>SUM(P502:P510)</f>
        <v>9.5788959999999985</v>
      </c>
      <c r="R501" s="134">
        <f>SUM(R502:R510)</f>
        <v>0.54817840000000007</v>
      </c>
      <c r="T501" s="135">
        <f>SUM(T502:T510)</f>
        <v>0</v>
      </c>
      <c r="AR501" s="130" t="s">
        <v>152</v>
      </c>
      <c r="AT501" s="136" t="s">
        <v>74</v>
      </c>
      <c r="AU501" s="136" t="s">
        <v>80</v>
      </c>
      <c r="AY501" s="130" t="s">
        <v>145</v>
      </c>
      <c r="BK501" s="137">
        <f>SUM(BK502:BK510)</f>
        <v>457.74</v>
      </c>
    </row>
    <row r="502" spans="2:65" s="1" customFormat="1" ht="24.2" customHeight="1">
      <c r="B502" s="140"/>
      <c r="C502" s="141" t="s">
        <v>995</v>
      </c>
      <c r="D502" s="141" t="s">
        <v>147</v>
      </c>
      <c r="E502" s="142" t="s">
        <v>996</v>
      </c>
      <c r="F502" s="143" t="s">
        <v>997</v>
      </c>
      <c r="G502" s="144" t="s">
        <v>190</v>
      </c>
      <c r="H502" s="145">
        <v>7.7</v>
      </c>
      <c r="I502" s="146">
        <v>27.35</v>
      </c>
      <c r="J502" s="146">
        <f>ROUND(I502*H502,2)</f>
        <v>210.6</v>
      </c>
      <c r="K502" s="147"/>
      <c r="L502" s="30"/>
      <c r="M502" s="148" t="s">
        <v>1</v>
      </c>
      <c r="N502" s="119" t="s">
        <v>41</v>
      </c>
      <c r="O502" s="149">
        <v>1.1299999999999999</v>
      </c>
      <c r="P502" s="149">
        <f>O502*H502</f>
        <v>8.7009999999999987</v>
      </c>
      <c r="Q502" s="149">
        <v>4.4479999999999999E-2</v>
      </c>
      <c r="R502" s="149">
        <f>Q502*H502</f>
        <v>0.34249600000000002</v>
      </c>
      <c r="S502" s="149">
        <v>0</v>
      </c>
      <c r="T502" s="150">
        <f>S502*H502</f>
        <v>0</v>
      </c>
      <c r="AR502" s="151" t="s">
        <v>381</v>
      </c>
      <c r="AT502" s="151" t="s">
        <v>147</v>
      </c>
      <c r="AU502" s="151" t="s">
        <v>152</v>
      </c>
      <c r="AY502" s="16" t="s">
        <v>145</v>
      </c>
      <c r="BE502" s="152">
        <f>IF(N502="základná",J502,0)</f>
        <v>0</v>
      </c>
      <c r="BF502" s="152">
        <f>IF(N502="znížená",J502,0)</f>
        <v>210.6</v>
      </c>
      <c r="BG502" s="152">
        <f>IF(N502="zákl. prenesená",J502,0)</f>
        <v>0</v>
      </c>
      <c r="BH502" s="152">
        <f>IF(N502="zníž. prenesená",J502,0)</f>
        <v>0</v>
      </c>
      <c r="BI502" s="152">
        <f>IF(N502="nulová",J502,0)</f>
        <v>0</v>
      </c>
      <c r="BJ502" s="16" t="s">
        <v>152</v>
      </c>
      <c r="BK502" s="152">
        <f>ROUND(I502*H502,2)</f>
        <v>210.6</v>
      </c>
      <c r="BL502" s="16" t="s">
        <v>381</v>
      </c>
      <c r="BM502" s="151" t="s">
        <v>998</v>
      </c>
    </row>
    <row r="503" spans="2:65" s="12" customFormat="1" ht="11.25">
      <c r="B503" s="153"/>
      <c r="D503" s="154" t="s">
        <v>154</v>
      </c>
      <c r="E503" s="155" t="s">
        <v>1</v>
      </c>
      <c r="F503" s="156" t="s">
        <v>999</v>
      </c>
      <c r="H503" s="157">
        <v>0.98</v>
      </c>
      <c r="L503" s="153"/>
      <c r="M503" s="158"/>
      <c r="T503" s="159"/>
      <c r="AT503" s="155" t="s">
        <v>154</v>
      </c>
      <c r="AU503" s="155" t="s">
        <v>152</v>
      </c>
      <c r="AV503" s="12" t="s">
        <v>152</v>
      </c>
      <c r="AW503" s="12" t="s">
        <v>29</v>
      </c>
      <c r="AX503" s="12" t="s">
        <v>75</v>
      </c>
      <c r="AY503" s="155" t="s">
        <v>145</v>
      </c>
    </row>
    <row r="504" spans="2:65" s="12" customFormat="1" ht="11.25">
      <c r="B504" s="153"/>
      <c r="D504" s="154" t="s">
        <v>154</v>
      </c>
      <c r="E504" s="155" t="s">
        <v>1</v>
      </c>
      <c r="F504" s="156" t="s">
        <v>429</v>
      </c>
      <c r="H504" s="157">
        <v>2.2000000000000002</v>
      </c>
      <c r="L504" s="153"/>
      <c r="M504" s="158"/>
      <c r="T504" s="159"/>
      <c r="AT504" s="155" t="s">
        <v>154</v>
      </c>
      <c r="AU504" s="155" t="s">
        <v>152</v>
      </c>
      <c r="AV504" s="12" t="s">
        <v>152</v>
      </c>
      <c r="AW504" s="12" t="s">
        <v>29</v>
      </c>
      <c r="AX504" s="12" t="s">
        <v>75</v>
      </c>
      <c r="AY504" s="155" t="s">
        <v>145</v>
      </c>
    </row>
    <row r="505" spans="2:65" s="12" customFormat="1" ht="11.25">
      <c r="B505" s="153"/>
      <c r="D505" s="154" t="s">
        <v>154</v>
      </c>
      <c r="E505" s="155" t="s">
        <v>1</v>
      </c>
      <c r="F505" s="156" t="s">
        <v>430</v>
      </c>
      <c r="H505" s="157">
        <v>2.2599999999999998</v>
      </c>
      <c r="L505" s="153"/>
      <c r="M505" s="158"/>
      <c r="T505" s="159"/>
      <c r="AT505" s="155" t="s">
        <v>154</v>
      </c>
      <c r="AU505" s="155" t="s">
        <v>152</v>
      </c>
      <c r="AV505" s="12" t="s">
        <v>152</v>
      </c>
      <c r="AW505" s="12" t="s">
        <v>29</v>
      </c>
      <c r="AX505" s="12" t="s">
        <v>75</v>
      </c>
      <c r="AY505" s="155" t="s">
        <v>145</v>
      </c>
    </row>
    <row r="506" spans="2:65" s="12" customFormat="1" ht="11.25">
      <c r="B506" s="153"/>
      <c r="D506" s="154" t="s">
        <v>154</v>
      </c>
      <c r="E506" s="155" t="s">
        <v>1</v>
      </c>
      <c r="F506" s="156" t="s">
        <v>431</v>
      </c>
      <c r="H506" s="157">
        <v>2.2599999999999998</v>
      </c>
      <c r="L506" s="153"/>
      <c r="M506" s="158"/>
      <c r="T506" s="159"/>
      <c r="AT506" s="155" t="s">
        <v>154</v>
      </c>
      <c r="AU506" s="155" t="s">
        <v>152</v>
      </c>
      <c r="AV506" s="12" t="s">
        <v>152</v>
      </c>
      <c r="AW506" s="12" t="s">
        <v>29</v>
      </c>
      <c r="AX506" s="12" t="s">
        <v>75</v>
      </c>
      <c r="AY506" s="155" t="s">
        <v>145</v>
      </c>
    </row>
    <row r="507" spans="2:65" s="13" customFormat="1" ht="11.25">
      <c r="B507" s="160"/>
      <c r="D507" s="154" t="s">
        <v>154</v>
      </c>
      <c r="E507" s="161" t="s">
        <v>1</v>
      </c>
      <c r="F507" s="162" t="s">
        <v>172</v>
      </c>
      <c r="H507" s="163">
        <v>7.6999999999999993</v>
      </c>
      <c r="L507" s="160"/>
      <c r="M507" s="164"/>
      <c r="T507" s="165"/>
      <c r="AT507" s="161" t="s">
        <v>154</v>
      </c>
      <c r="AU507" s="161" t="s">
        <v>152</v>
      </c>
      <c r="AV507" s="13" t="s">
        <v>151</v>
      </c>
      <c r="AW507" s="13" t="s">
        <v>29</v>
      </c>
      <c r="AX507" s="13" t="s">
        <v>80</v>
      </c>
      <c r="AY507" s="161" t="s">
        <v>145</v>
      </c>
    </row>
    <row r="508" spans="2:65" s="1" customFormat="1" ht="24.2" customHeight="1">
      <c r="B508" s="140"/>
      <c r="C508" s="166" t="s">
        <v>1000</v>
      </c>
      <c r="D508" s="166" t="s">
        <v>193</v>
      </c>
      <c r="E508" s="167" t="s">
        <v>1001</v>
      </c>
      <c r="F508" s="168" t="s">
        <v>1002</v>
      </c>
      <c r="G508" s="169" t="s">
        <v>190</v>
      </c>
      <c r="H508" s="170">
        <v>8.1620000000000008</v>
      </c>
      <c r="I508" s="171">
        <v>28.33</v>
      </c>
      <c r="J508" s="171">
        <f>ROUND(I508*H508,2)</f>
        <v>231.23</v>
      </c>
      <c r="K508" s="172"/>
      <c r="L508" s="173"/>
      <c r="M508" s="174" t="s">
        <v>1</v>
      </c>
      <c r="N508" s="175" t="s">
        <v>41</v>
      </c>
      <c r="O508" s="149">
        <v>0</v>
      </c>
      <c r="P508" s="149">
        <f>O508*H508</f>
        <v>0</v>
      </c>
      <c r="Q508" s="149">
        <v>2.52E-2</v>
      </c>
      <c r="R508" s="149">
        <f>Q508*H508</f>
        <v>0.20568240000000002</v>
      </c>
      <c r="S508" s="149">
        <v>0</v>
      </c>
      <c r="T508" s="150">
        <f>S508*H508</f>
        <v>0</v>
      </c>
      <c r="AR508" s="151" t="s">
        <v>387</v>
      </c>
      <c r="AT508" s="151" t="s">
        <v>193</v>
      </c>
      <c r="AU508" s="151" t="s">
        <v>152</v>
      </c>
      <c r="AY508" s="16" t="s">
        <v>145</v>
      </c>
      <c r="BE508" s="152">
        <f>IF(N508="základná",J508,0)</f>
        <v>0</v>
      </c>
      <c r="BF508" s="152">
        <f>IF(N508="znížená",J508,0)</f>
        <v>231.23</v>
      </c>
      <c r="BG508" s="152">
        <f>IF(N508="zákl. prenesená",J508,0)</f>
        <v>0</v>
      </c>
      <c r="BH508" s="152">
        <f>IF(N508="zníž. prenesená",J508,0)</f>
        <v>0</v>
      </c>
      <c r="BI508" s="152">
        <f>IF(N508="nulová",J508,0)</f>
        <v>0</v>
      </c>
      <c r="BJ508" s="16" t="s">
        <v>152</v>
      </c>
      <c r="BK508" s="152">
        <f>ROUND(I508*H508,2)</f>
        <v>231.23</v>
      </c>
      <c r="BL508" s="16" t="s">
        <v>381</v>
      </c>
      <c r="BM508" s="151" t="s">
        <v>1003</v>
      </c>
    </row>
    <row r="509" spans="2:65" s="12" customFormat="1" ht="11.25">
      <c r="B509" s="153"/>
      <c r="D509" s="154" t="s">
        <v>154</v>
      </c>
      <c r="F509" s="156" t="s">
        <v>1004</v>
      </c>
      <c r="H509" s="157">
        <v>8.1620000000000008</v>
      </c>
      <c r="L509" s="153"/>
      <c r="M509" s="158"/>
      <c r="T509" s="159"/>
      <c r="AT509" s="155" t="s">
        <v>154</v>
      </c>
      <c r="AU509" s="155" t="s">
        <v>152</v>
      </c>
      <c r="AV509" s="12" t="s">
        <v>152</v>
      </c>
      <c r="AW509" s="12" t="s">
        <v>3</v>
      </c>
      <c r="AX509" s="12" t="s">
        <v>80</v>
      </c>
      <c r="AY509" s="155" t="s">
        <v>145</v>
      </c>
    </row>
    <row r="510" spans="2:65" s="1" customFormat="1" ht="24.2" customHeight="1">
      <c r="B510" s="140"/>
      <c r="C510" s="141" t="s">
        <v>1005</v>
      </c>
      <c r="D510" s="141" t="s">
        <v>147</v>
      </c>
      <c r="E510" s="142" t="s">
        <v>1006</v>
      </c>
      <c r="F510" s="143" t="s">
        <v>1007</v>
      </c>
      <c r="G510" s="144" t="s">
        <v>234</v>
      </c>
      <c r="H510" s="145">
        <v>0.54800000000000004</v>
      </c>
      <c r="I510" s="146">
        <v>29.03</v>
      </c>
      <c r="J510" s="146">
        <f>ROUND(I510*H510,2)</f>
        <v>15.91</v>
      </c>
      <c r="K510" s="147"/>
      <c r="L510" s="30"/>
      <c r="M510" s="148" t="s">
        <v>1</v>
      </c>
      <c r="N510" s="119" t="s">
        <v>41</v>
      </c>
      <c r="O510" s="149">
        <v>1.6020000000000001</v>
      </c>
      <c r="P510" s="149">
        <f>O510*H510</f>
        <v>0.87789600000000012</v>
      </c>
      <c r="Q510" s="149">
        <v>0</v>
      </c>
      <c r="R510" s="149">
        <f>Q510*H510</f>
        <v>0</v>
      </c>
      <c r="S510" s="149">
        <v>0</v>
      </c>
      <c r="T510" s="150">
        <f>S510*H510</f>
        <v>0</v>
      </c>
      <c r="AR510" s="151" t="s">
        <v>381</v>
      </c>
      <c r="AT510" s="151" t="s">
        <v>147</v>
      </c>
      <c r="AU510" s="151" t="s">
        <v>152</v>
      </c>
      <c r="AY510" s="16" t="s">
        <v>145</v>
      </c>
      <c r="BE510" s="152">
        <f>IF(N510="základná",J510,0)</f>
        <v>0</v>
      </c>
      <c r="BF510" s="152">
        <f>IF(N510="znížená",J510,0)</f>
        <v>15.91</v>
      </c>
      <c r="BG510" s="152">
        <f>IF(N510="zákl. prenesená",J510,0)</f>
        <v>0</v>
      </c>
      <c r="BH510" s="152">
        <f>IF(N510="zníž. prenesená",J510,0)</f>
        <v>0</v>
      </c>
      <c r="BI510" s="152">
        <f>IF(N510="nulová",J510,0)</f>
        <v>0</v>
      </c>
      <c r="BJ510" s="16" t="s">
        <v>152</v>
      </c>
      <c r="BK510" s="152">
        <f>ROUND(I510*H510,2)</f>
        <v>15.91</v>
      </c>
      <c r="BL510" s="16" t="s">
        <v>381</v>
      </c>
      <c r="BM510" s="151" t="s">
        <v>1008</v>
      </c>
    </row>
    <row r="511" spans="2:65" s="11" customFormat="1" ht="22.9" customHeight="1">
      <c r="B511" s="129"/>
      <c r="D511" s="130" t="s">
        <v>74</v>
      </c>
      <c r="E511" s="138" t="s">
        <v>1009</v>
      </c>
      <c r="F511" s="138" t="s">
        <v>1010</v>
      </c>
      <c r="J511" s="139">
        <f>BK511</f>
        <v>5166.9799999999996</v>
      </c>
      <c r="L511" s="129"/>
      <c r="M511" s="133"/>
      <c r="P511" s="134">
        <f>SUM(P512:P521)</f>
        <v>36.791758500000007</v>
      </c>
      <c r="R511" s="134">
        <f>SUM(R512:R521)</f>
        <v>4.4290350000000006E-2</v>
      </c>
      <c r="T511" s="135">
        <f>SUM(T512:T521)</f>
        <v>0</v>
      </c>
      <c r="AR511" s="130" t="s">
        <v>152</v>
      </c>
      <c r="AT511" s="136" t="s">
        <v>74</v>
      </c>
      <c r="AU511" s="136" t="s">
        <v>80</v>
      </c>
      <c r="AY511" s="130" t="s">
        <v>145</v>
      </c>
      <c r="BK511" s="137">
        <f>SUM(BK512:BK521)</f>
        <v>5166.9799999999996</v>
      </c>
    </row>
    <row r="512" spans="2:65" s="1" customFormat="1" ht="24.2" customHeight="1">
      <c r="B512" s="140"/>
      <c r="C512" s="141" t="s">
        <v>1011</v>
      </c>
      <c r="D512" s="141" t="s">
        <v>147</v>
      </c>
      <c r="E512" s="142" t="s">
        <v>1012</v>
      </c>
      <c r="F512" s="143" t="s">
        <v>1013</v>
      </c>
      <c r="G512" s="144" t="s">
        <v>190</v>
      </c>
      <c r="H512" s="145">
        <v>50.85</v>
      </c>
      <c r="I512" s="146">
        <v>28.13</v>
      </c>
      <c r="J512" s="146">
        <f>ROUND(I512*H512,2)</f>
        <v>1430.41</v>
      </c>
      <c r="K512" s="147"/>
      <c r="L512" s="30"/>
      <c r="M512" s="148" t="s">
        <v>1</v>
      </c>
      <c r="N512" s="119" t="s">
        <v>41</v>
      </c>
      <c r="O512" s="149">
        <v>0.72157000000000004</v>
      </c>
      <c r="P512" s="149">
        <f>O512*H512</f>
        <v>36.691834500000006</v>
      </c>
      <c r="Q512" s="149">
        <v>8.7100000000000003E-4</v>
      </c>
      <c r="R512" s="149">
        <f>Q512*H512</f>
        <v>4.4290350000000006E-2</v>
      </c>
      <c r="S512" s="149">
        <v>0</v>
      </c>
      <c r="T512" s="150">
        <f>S512*H512</f>
        <v>0</v>
      </c>
      <c r="AR512" s="151" t="s">
        <v>381</v>
      </c>
      <c r="AT512" s="151" t="s">
        <v>147</v>
      </c>
      <c r="AU512" s="151" t="s">
        <v>152</v>
      </c>
      <c r="AY512" s="16" t="s">
        <v>145</v>
      </c>
      <c r="BE512" s="152">
        <f>IF(N512="základná",J512,0)</f>
        <v>0</v>
      </c>
      <c r="BF512" s="152">
        <f>IF(N512="znížená",J512,0)</f>
        <v>1430.41</v>
      </c>
      <c r="BG512" s="152">
        <f>IF(N512="zákl. prenesená",J512,0)</f>
        <v>0</v>
      </c>
      <c r="BH512" s="152">
        <f>IF(N512="zníž. prenesená",J512,0)</f>
        <v>0</v>
      </c>
      <c r="BI512" s="152">
        <f>IF(N512="nulová",J512,0)</f>
        <v>0</v>
      </c>
      <c r="BJ512" s="16" t="s">
        <v>152</v>
      </c>
      <c r="BK512" s="152">
        <f>ROUND(I512*H512,2)</f>
        <v>1430.41</v>
      </c>
      <c r="BL512" s="16" t="s">
        <v>381</v>
      </c>
      <c r="BM512" s="151" t="s">
        <v>1014</v>
      </c>
    </row>
    <row r="513" spans="2:65" s="12" customFormat="1" ht="11.25">
      <c r="B513" s="153"/>
      <c r="D513" s="154" t="s">
        <v>154</v>
      </c>
      <c r="E513" s="155" t="s">
        <v>1</v>
      </c>
      <c r="F513" s="156" t="s">
        <v>473</v>
      </c>
      <c r="H513" s="157">
        <v>2.2400000000000002</v>
      </c>
      <c r="L513" s="153"/>
      <c r="M513" s="158"/>
      <c r="T513" s="159"/>
      <c r="AT513" s="155" t="s">
        <v>154</v>
      </c>
      <c r="AU513" s="155" t="s">
        <v>152</v>
      </c>
      <c r="AV513" s="12" t="s">
        <v>152</v>
      </c>
      <c r="AW513" s="12" t="s">
        <v>29</v>
      </c>
      <c r="AX513" s="12" t="s">
        <v>75</v>
      </c>
      <c r="AY513" s="155" t="s">
        <v>145</v>
      </c>
    </row>
    <row r="514" spans="2:65" s="12" customFormat="1" ht="11.25">
      <c r="B514" s="153"/>
      <c r="D514" s="154" t="s">
        <v>154</v>
      </c>
      <c r="E514" s="155" t="s">
        <v>1</v>
      </c>
      <c r="F514" s="156" t="s">
        <v>474</v>
      </c>
      <c r="H514" s="157">
        <v>7.01</v>
      </c>
      <c r="L514" s="153"/>
      <c r="M514" s="158"/>
      <c r="T514" s="159"/>
      <c r="AT514" s="155" t="s">
        <v>154</v>
      </c>
      <c r="AU514" s="155" t="s">
        <v>152</v>
      </c>
      <c r="AV514" s="12" t="s">
        <v>152</v>
      </c>
      <c r="AW514" s="12" t="s">
        <v>29</v>
      </c>
      <c r="AX514" s="12" t="s">
        <v>75</v>
      </c>
      <c r="AY514" s="155" t="s">
        <v>145</v>
      </c>
    </row>
    <row r="515" spans="2:65" s="12" customFormat="1" ht="11.25">
      <c r="B515" s="153"/>
      <c r="D515" s="154" t="s">
        <v>154</v>
      </c>
      <c r="E515" s="155" t="s">
        <v>1</v>
      </c>
      <c r="F515" s="156" t="s">
        <v>475</v>
      </c>
      <c r="H515" s="157">
        <v>20.09</v>
      </c>
      <c r="L515" s="153"/>
      <c r="M515" s="158"/>
      <c r="T515" s="159"/>
      <c r="AT515" s="155" t="s">
        <v>154</v>
      </c>
      <c r="AU515" s="155" t="s">
        <v>152</v>
      </c>
      <c r="AV515" s="12" t="s">
        <v>152</v>
      </c>
      <c r="AW515" s="12" t="s">
        <v>29</v>
      </c>
      <c r="AX515" s="12" t="s">
        <v>75</v>
      </c>
      <c r="AY515" s="155" t="s">
        <v>145</v>
      </c>
    </row>
    <row r="516" spans="2:65" s="12" customFormat="1" ht="11.25">
      <c r="B516" s="153"/>
      <c r="D516" s="154" t="s">
        <v>154</v>
      </c>
      <c r="E516" s="155" t="s">
        <v>1</v>
      </c>
      <c r="F516" s="156" t="s">
        <v>430</v>
      </c>
      <c r="H516" s="157">
        <v>2.2599999999999998</v>
      </c>
      <c r="L516" s="153"/>
      <c r="M516" s="158"/>
      <c r="T516" s="159"/>
      <c r="AT516" s="155" t="s">
        <v>154</v>
      </c>
      <c r="AU516" s="155" t="s">
        <v>152</v>
      </c>
      <c r="AV516" s="12" t="s">
        <v>152</v>
      </c>
      <c r="AW516" s="12" t="s">
        <v>29</v>
      </c>
      <c r="AX516" s="12" t="s">
        <v>75</v>
      </c>
      <c r="AY516" s="155" t="s">
        <v>145</v>
      </c>
    </row>
    <row r="517" spans="2:65" s="12" customFormat="1" ht="11.25">
      <c r="B517" s="153"/>
      <c r="D517" s="154" t="s">
        <v>154</v>
      </c>
      <c r="E517" s="155" t="s">
        <v>1</v>
      </c>
      <c r="F517" s="156" t="s">
        <v>476</v>
      </c>
      <c r="H517" s="157">
        <v>19.25</v>
      </c>
      <c r="L517" s="153"/>
      <c r="M517" s="158"/>
      <c r="T517" s="159"/>
      <c r="AT517" s="155" t="s">
        <v>154</v>
      </c>
      <c r="AU517" s="155" t="s">
        <v>152</v>
      </c>
      <c r="AV517" s="12" t="s">
        <v>152</v>
      </c>
      <c r="AW517" s="12" t="s">
        <v>29</v>
      </c>
      <c r="AX517" s="12" t="s">
        <v>75</v>
      </c>
      <c r="AY517" s="155" t="s">
        <v>145</v>
      </c>
    </row>
    <row r="518" spans="2:65" s="13" customFormat="1" ht="11.25">
      <c r="B518" s="160"/>
      <c r="D518" s="154" t="s">
        <v>154</v>
      </c>
      <c r="E518" s="161" t="s">
        <v>1</v>
      </c>
      <c r="F518" s="162" t="s">
        <v>172</v>
      </c>
      <c r="H518" s="163">
        <v>50.85</v>
      </c>
      <c r="L518" s="160"/>
      <c r="M518" s="164"/>
      <c r="T518" s="165"/>
      <c r="AT518" s="161" t="s">
        <v>154</v>
      </c>
      <c r="AU518" s="161" t="s">
        <v>152</v>
      </c>
      <c r="AV518" s="13" t="s">
        <v>151</v>
      </c>
      <c r="AW518" s="13" t="s">
        <v>29</v>
      </c>
      <c r="AX518" s="13" t="s">
        <v>80</v>
      </c>
      <c r="AY518" s="161" t="s">
        <v>145</v>
      </c>
    </row>
    <row r="519" spans="2:65" s="1" customFormat="1" ht="16.5" customHeight="1">
      <c r="B519" s="140"/>
      <c r="C519" s="166" t="s">
        <v>1015</v>
      </c>
      <c r="D519" s="166" t="s">
        <v>193</v>
      </c>
      <c r="E519" s="167" t="s">
        <v>1016</v>
      </c>
      <c r="F519" s="168" t="s">
        <v>1017</v>
      </c>
      <c r="G519" s="169" t="s">
        <v>190</v>
      </c>
      <c r="H519" s="170">
        <v>51.866999999999997</v>
      </c>
      <c r="I519" s="171">
        <v>72</v>
      </c>
      <c r="J519" s="171">
        <f>ROUND(I519*H519,2)</f>
        <v>3734.42</v>
      </c>
      <c r="K519" s="172"/>
      <c r="L519" s="173"/>
      <c r="M519" s="174" t="s">
        <v>1</v>
      </c>
      <c r="N519" s="175" t="s">
        <v>41</v>
      </c>
      <c r="O519" s="149">
        <v>0</v>
      </c>
      <c r="P519" s="149">
        <f>O519*H519</f>
        <v>0</v>
      </c>
      <c r="Q519" s="149">
        <v>0</v>
      </c>
      <c r="R519" s="149">
        <f>Q519*H519</f>
        <v>0</v>
      </c>
      <c r="S519" s="149">
        <v>0</v>
      </c>
      <c r="T519" s="150">
        <f>S519*H519</f>
        <v>0</v>
      </c>
      <c r="AR519" s="151" t="s">
        <v>387</v>
      </c>
      <c r="AT519" s="151" t="s">
        <v>193</v>
      </c>
      <c r="AU519" s="151" t="s">
        <v>152</v>
      </c>
      <c r="AY519" s="16" t="s">
        <v>145</v>
      </c>
      <c r="BE519" s="152">
        <f>IF(N519="základná",J519,0)</f>
        <v>0</v>
      </c>
      <c r="BF519" s="152">
        <f>IF(N519="znížená",J519,0)</f>
        <v>3734.42</v>
      </c>
      <c r="BG519" s="152">
        <f>IF(N519="zákl. prenesená",J519,0)</f>
        <v>0</v>
      </c>
      <c r="BH519" s="152">
        <f>IF(N519="zníž. prenesená",J519,0)</f>
        <v>0</v>
      </c>
      <c r="BI519" s="152">
        <f>IF(N519="nulová",J519,0)</f>
        <v>0</v>
      </c>
      <c r="BJ519" s="16" t="s">
        <v>152</v>
      </c>
      <c r="BK519" s="152">
        <f>ROUND(I519*H519,2)</f>
        <v>3734.42</v>
      </c>
      <c r="BL519" s="16" t="s">
        <v>381</v>
      </c>
      <c r="BM519" s="151" t="s">
        <v>1018</v>
      </c>
    </row>
    <row r="520" spans="2:65" s="12" customFormat="1" ht="11.25">
      <c r="B520" s="153"/>
      <c r="D520" s="154" t="s">
        <v>154</v>
      </c>
      <c r="F520" s="156" t="s">
        <v>1019</v>
      </c>
      <c r="H520" s="157">
        <v>51.866999999999997</v>
      </c>
      <c r="L520" s="153"/>
      <c r="M520" s="158"/>
      <c r="T520" s="159"/>
      <c r="AT520" s="155" t="s">
        <v>154</v>
      </c>
      <c r="AU520" s="155" t="s">
        <v>152</v>
      </c>
      <c r="AV520" s="12" t="s">
        <v>152</v>
      </c>
      <c r="AW520" s="12" t="s">
        <v>3</v>
      </c>
      <c r="AX520" s="12" t="s">
        <v>80</v>
      </c>
      <c r="AY520" s="155" t="s">
        <v>145</v>
      </c>
    </row>
    <row r="521" spans="2:65" s="1" customFormat="1" ht="24.2" customHeight="1">
      <c r="B521" s="140"/>
      <c r="C521" s="141" t="s">
        <v>1020</v>
      </c>
      <c r="D521" s="141" t="s">
        <v>147</v>
      </c>
      <c r="E521" s="142" t="s">
        <v>1021</v>
      </c>
      <c r="F521" s="143" t="s">
        <v>1022</v>
      </c>
      <c r="G521" s="144" t="s">
        <v>234</v>
      </c>
      <c r="H521" s="145">
        <v>4.3999999999999997E-2</v>
      </c>
      <c r="I521" s="146">
        <v>48.88</v>
      </c>
      <c r="J521" s="146">
        <f>ROUND(I521*H521,2)</f>
        <v>2.15</v>
      </c>
      <c r="K521" s="147"/>
      <c r="L521" s="30"/>
      <c r="M521" s="148" t="s">
        <v>1</v>
      </c>
      <c r="N521" s="119" t="s">
        <v>41</v>
      </c>
      <c r="O521" s="149">
        <v>2.2709999999999999</v>
      </c>
      <c r="P521" s="149">
        <f>O521*H521</f>
        <v>9.9923999999999985E-2</v>
      </c>
      <c r="Q521" s="149">
        <v>0</v>
      </c>
      <c r="R521" s="149">
        <f>Q521*H521</f>
        <v>0</v>
      </c>
      <c r="S521" s="149">
        <v>0</v>
      </c>
      <c r="T521" s="150">
        <f>S521*H521</f>
        <v>0</v>
      </c>
      <c r="AR521" s="151" t="s">
        <v>381</v>
      </c>
      <c r="AT521" s="151" t="s">
        <v>147</v>
      </c>
      <c r="AU521" s="151" t="s">
        <v>152</v>
      </c>
      <c r="AY521" s="16" t="s">
        <v>145</v>
      </c>
      <c r="BE521" s="152">
        <f>IF(N521="základná",J521,0)</f>
        <v>0</v>
      </c>
      <c r="BF521" s="152">
        <f>IF(N521="znížená",J521,0)</f>
        <v>2.15</v>
      </c>
      <c r="BG521" s="152">
        <f>IF(N521="zákl. prenesená",J521,0)</f>
        <v>0</v>
      </c>
      <c r="BH521" s="152">
        <f>IF(N521="zníž. prenesená",J521,0)</f>
        <v>0</v>
      </c>
      <c r="BI521" s="152">
        <f>IF(N521="nulová",J521,0)</f>
        <v>0</v>
      </c>
      <c r="BJ521" s="16" t="s">
        <v>152</v>
      </c>
      <c r="BK521" s="152">
        <f>ROUND(I521*H521,2)</f>
        <v>2.15</v>
      </c>
      <c r="BL521" s="16" t="s">
        <v>381</v>
      </c>
      <c r="BM521" s="151" t="s">
        <v>1023</v>
      </c>
    </row>
    <row r="522" spans="2:65" s="11" customFormat="1" ht="22.9" customHeight="1">
      <c r="B522" s="129"/>
      <c r="D522" s="130" t="s">
        <v>74</v>
      </c>
      <c r="E522" s="138" t="s">
        <v>1024</v>
      </c>
      <c r="F522" s="138" t="s">
        <v>1025</v>
      </c>
      <c r="J522" s="139">
        <f>BK522</f>
        <v>2865.91</v>
      </c>
      <c r="L522" s="129"/>
      <c r="M522" s="133"/>
      <c r="P522" s="134">
        <f>SUM(P523:P531)</f>
        <v>64.899575999999996</v>
      </c>
      <c r="R522" s="134">
        <f>SUM(R523:R531)</f>
        <v>2.9882635199999998</v>
      </c>
      <c r="T522" s="135">
        <f>SUM(T523:T531)</f>
        <v>0</v>
      </c>
      <c r="AR522" s="130" t="s">
        <v>152</v>
      </c>
      <c r="AT522" s="136" t="s">
        <v>74</v>
      </c>
      <c r="AU522" s="136" t="s">
        <v>80</v>
      </c>
      <c r="AY522" s="130" t="s">
        <v>145</v>
      </c>
      <c r="BK522" s="137">
        <f>SUM(BK523:BK531)</f>
        <v>2865.91</v>
      </c>
    </row>
    <row r="523" spans="2:65" s="1" customFormat="1" ht="24.2" customHeight="1">
      <c r="B523" s="140"/>
      <c r="C523" s="141" t="s">
        <v>1026</v>
      </c>
      <c r="D523" s="141" t="s">
        <v>147</v>
      </c>
      <c r="E523" s="142" t="s">
        <v>1027</v>
      </c>
      <c r="F523" s="143" t="s">
        <v>1028</v>
      </c>
      <c r="G523" s="144" t="s">
        <v>190</v>
      </c>
      <c r="H523" s="145">
        <v>39.6</v>
      </c>
      <c r="I523" s="146">
        <v>38.01</v>
      </c>
      <c r="J523" s="146">
        <f>ROUND(I523*H523,2)</f>
        <v>1505.2</v>
      </c>
      <c r="K523" s="147"/>
      <c r="L523" s="30"/>
      <c r="M523" s="148" t="s">
        <v>1</v>
      </c>
      <c r="N523" s="119" t="s">
        <v>41</v>
      </c>
      <c r="O523" s="149">
        <v>1.518</v>
      </c>
      <c r="P523" s="149">
        <f>O523*H523</f>
        <v>60.1128</v>
      </c>
      <c r="Q523" s="149">
        <v>5.5829999999999998E-2</v>
      </c>
      <c r="R523" s="149">
        <f>Q523*H523</f>
        <v>2.2108680000000001</v>
      </c>
      <c r="S523" s="149">
        <v>0</v>
      </c>
      <c r="T523" s="150">
        <f>S523*H523</f>
        <v>0</v>
      </c>
      <c r="AR523" s="151" t="s">
        <v>381</v>
      </c>
      <c r="AT523" s="151" t="s">
        <v>147</v>
      </c>
      <c r="AU523" s="151" t="s">
        <v>152</v>
      </c>
      <c r="AY523" s="16" t="s">
        <v>145</v>
      </c>
      <c r="BE523" s="152">
        <f>IF(N523="základná",J523,0)</f>
        <v>0</v>
      </c>
      <c r="BF523" s="152">
        <f>IF(N523="znížená",J523,0)</f>
        <v>1505.2</v>
      </c>
      <c r="BG523" s="152">
        <f>IF(N523="zákl. prenesená",J523,0)</f>
        <v>0</v>
      </c>
      <c r="BH523" s="152">
        <f>IF(N523="zníž. prenesená",J523,0)</f>
        <v>0</v>
      </c>
      <c r="BI523" s="152">
        <f>IF(N523="nulová",J523,0)</f>
        <v>0</v>
      </c>
      <c r="BJ523" s="16" t="s">
        <v>152</v>
      </c>
      <c r="BK523" s="152">
        <f>ROUND(I523*H523,2)</f>
        <v>1505.2</v>
      </c>
      <c r="BL523" s="16" t="s">
        <v>381</v>
      </c>
      <c r="BM523" s="151" t="s">
        <v>1029</v>
      </c>
    </row>
    <row r="524" spans="2:65" s="12" customFormat="1" ht="11.25">
      <c r="B524" s="153"/>
      <c r="D524" s="154" t="s">
        <v>154</v>
      </c>
      <c r="E524" s="155" t="s">
        <v>1</v>
      </c>
      <c r="F524" s="156" t="s">
        <v>1030</v>
      </c>
      <c r="H524" s="157">
        <v>6.2</v>
      </c>
      <c r="L524" s="153"/>
      <c r="M524" s="158"/>
      <c r="T524" s="159"/>
      <c r="AT524" s="155" t="s">
        <v>154</v>
      </c>
      <c r="AU524" s="155" t="s">
        <v>152</v>
      </c>
      <c r="AV524" s="12" t="s">
        <v>152</v>
      </c>
      <c r="AW524" s="12" t="s">
        <v>29</v>
      </c>
      <c r="AX524" s="12" t="s">
        <v>75</v>
      </c>
      <c r="AY524" s="155" t="s">
        <v>145</v>
      </c>
    </row>
    <row r="525" spans="2:65" s="12" customFormat="1" ht="11.25">
      <c r="B525" s="153"/>
      <c r="D525" s="154" t="s">
        <v>154</v>
      </c>
      <c r="E525" s="155" t="s">
        <v>1</v>
      </c>
      <c r="F525" s="156" t="s">
        <v>1031</v>
      </c>
      <c r="H525" s="157">
        <v>10.8</v>
      </c>
      <c r="L525" s="153"/>
      <c r="M525" s="158"/>
      <c r="T525" s="159"/>
      <c r="AT525" s="155" t="s">
        <v>154</v>
      </c>
      <c r="AU525" s="155" t="s">
        <v>152</v>
      </c>
      <c r="AV525" s="12" t="s">
        <v>152</v>
      </c>
      <c r="AW525" s="12" t="s">
        <v>29</v>
      </c>
      <c r="AX525" s="12" t="s">
        <v>75</v>
      </c>
      <c r="AY525" s="155" t="s">
        <v>145</v>
      </c>
    </row>
    <row r="526" spans="2:65" s="12" customFormat="1" ht="11.25">
      <c r="B526" s="153"/>
      <c r="D526" s="154" t="s">
        <v>154</v>
      </c>
      <c r="E526" s="155" t="s">
        <v>1</v>
      </c>
      <c r="F526" s="156" t="s">
        <v>1032</v>
      </c>
      <c r="H526" s="157">
        <v>11.3</v>
      </c>
      <c r="L526" s="153"/>
      <c r="M526" s="158"/>
      <c r="T526" s="159"/>
      <c r="AT526" s="155" t="s">
        <v>154</v>
      </c>
      <c r="AU526" s="155" t="s">
        <v>152</v>
      </c>
      <c r="AV526" s="12" t="s">
        <v>152</v>
      </c>
      <c r="AW526" s="12" t="s">
        <v>29</v>
      </c>
      <c r="AX526" s="12" t="s">
        <v>75</v>
      </c>
      <c r="AY526" s="155" t="s">
        <v>145</v>
      </c>
    </row>
    <row r="527" spans="2:65" s="12" customFormat="1" ht="11.25">
      <c r="B527" s="153"/>
      <c r="D527" s="154" t="s">
        <v>154</v>
      </c>
      <c r="E527" s="155" t="s">
        <v>1</v>
      </c>
      <c r="F527" s="156" t="s">
        <v>1033</v>
      </c>
      <c r="H527" s="157">
        <v>11.3</v>
      </c>
      <c r="L527" s="153"/>
      <c r="M527" s="158"/>
      <c r="T527" s="159"/>
      <c r="AT527" s="155" t="s">
        <v>154</v>
      </c>
      <c r="AU527" s="155" t="s">
        <v>152</v>
      </c>
      <c r="AV527" s="12" t="s">
        <v>152</v>
      </c>
      <c r="AW527" s="12" t="s">
        <v>29</v>
      </c>
      <c r="AX527" s="12" t="s">
        <v>75</v>
      </c>
      <c r="AY527" s="155" t="s">
        <v>145</v>
      </c>
    </row>
    <row r="528" spans="2:65" s="13" customFormat="1" ht="11.25">
      <c r="B528" s="160"/>
      <c r="D528" s="154" t="s">
        <v>154</v>
      </c>
      <c r="E528" s="161" t="s">
        <v>1</v>
      </c>
      <c r="F528" s="162" t="s">
        <v>172</v>
      </c>
      <c r="H528" s="163">
        <v>39.6</v>
      </c>
      <c r="L528" s="160"/>
      <c r="M528" s="164"/>
      <c r="T528" s="165"/>
      <c r="AT528" s="161" t="s">
        <v>154</v>
      </c>
      <c r="AU528" s="161" t="s">
        <v>152</v>
      </c>
      <c r="AV528" s="13" t="s">
        <v>151</v>
      </c>
      <c r="AW528" s="13" t="s">
        <v>29</v>
      </c>
      <c r="AX528" s="13" t="s">
        <v>80</v>
      </c>
      <c r="AY528" s="161" t="s">
        <v>145</v>
      </c>
    </row>
    <row r="529" spans="2:65" s="1" customFormat="1" ht="16.5" customHeight="1">
      <c r="B529" s="140"/>
      <c r="C529" s="166" t="s">
        <v>1034</v>
      </c>
      <c r="D529" s="166" t="s">
        <v>193</v>
      </c>
      <c r="E529" s="167" t="s">
        <v>1035</v>
      </c>
      <c r="F529" s="168" t="s">
        <v>1036</v>
      </c>
      <c r="G529" s="169" t="s">
        <v>190</v>
      </c>
      <c r="H529" s="170">
        <v>41.975999999999999</v>
      </c>
      <c r="I529" s="171">
        <v>30.35</v>
      </c>
      <c r="J529" s="171">
        <f>ROUND(I529*H529,2)</f>
        <v>1273.97</v>
      </c>
      <c r="K529" s="172"/>
      <c r="L529" s="173"/>
      <c r="M529" s="174" t="s">
        <v>1</v>
      </c>
      <c r="N529" s="175" t="s">
        <v>41</v>
      </c>
      <c r="O529" s="149">
        <v>0</v>
      </c>
      <c r="P529" s="149">
        <f>O529*H529</f>
        <v>0</v>
      </c>
      <c r="Q529" s="149">
        <v>1.8519999999999998E-2</v>
      </c>
      <c r="R529" s="149">
        <f>Q529*H529</f>
        <v>0.7773955199999999</v>
      </c>
      <c r="S529" s="149">
        <v>0</v>
      </c>
      <c r="T529" s="150">
        <f>S529*H529</f>
        <v>0</v>
      </c>
      <c r="AR529" s="151" t="s">
        <v>387</v>
      </c>
      <c r="AT529" s="151" t="s">
        <v>193</v>
      </c>
      <c r="AU529" s="151" t="s">
        <v>152</v>
      </c>
      <c r="AY529" s="16" t="s">
        <v>145</v>
      </c>
      <c r="BE529" s="152">
        <f>IF(N529="základná",J529,0)</f>
        <v>0</v>
      </c>
      <c r="BF529" s="152">
        <f>IF(N529="znížená",J529,0)</f>
        <v>1273.97</v>
      </c>
      <c r="BG529" s="152">
        <f>IF(N529="zákl. prenesená",J529,0)</f>
        <v>0</v>
      </c>
      <c r="BH529" s="152">
        <f>IF(N529="zníž. prenesená",J529,0)</f>
        <v>0</v>
      </c>
      <c r="BI529" s="152">
        <f>IF(N529="nulová",J529,0)</f>
        <v>0</v>
      </c>
      <c r="BJ529" s="16" t="s">
        <v>152</v>
      </c>
      <c r="BK529" s="152">
        <f>ROUND(I529*H529,2)</f>
        <v>1273.97</v>
      </c>
      <c r="BL529" s="16" t="s">
        <v>381</v>
      </c>
      <c r="BM529" s="151" t="s">
        <v>1037</v>
      </c>
    </row>
    <row r="530" spans="2:65" s="12" customFormat="1" ht="11.25">
      <c r="B530" s="153"/>
      <c r="D530" s="154" t="s">
        <v>154</v>
      </c>
      <c r="F530" s="156" t="s">
        <v>1038</v>
      </c>
      <c r="H530" s="157">
        <v>41.975999999999999</v>
      </c>
      <c r="L530" s="153"/>
      <c r="M530" s="158"/>
      <c r="T530" s="159"/>
      <c r="AT530" s="155" t="s">
        <v>154</v>
      </c>
      <c r="AU530" s="155" t="s">
        <v>152</v>
      </c>
      <c r="AV530" s="12" t="s">
        <v>152</v>
      </c>
      <c r="AW530" s="12" t="s">
        <v>3</v>
      </c>
      <c r="AX530" s="12" t="s">
        <v>80</v>
      </c>
      <c r="AY530" s="155" t="s">
        <v>145</v>
      </c>
    </row>
    <row r="531" spans="2:65" s="1" customFormat="1" ht="24.2" customHeight="1">
      <c r="B531" s="140"/>
      <c r="C531" s="141" t="s">
        <v>1039</v>
      </c>
      <c r="D531" s="141" t="s">
        <v>147</v>
      </c>
      <c r="E531" s="142" t="s">
        <v>1040</v>
      </c>
      <c r="F531" s="143" t="s">
        <v>1041</v>
      </c>
      <c r="G531" s="144" t="s">
        <v>234</v>
      </c>
      <c r="H531" s="145">
        <v>2.988</v>
      </c>
      <c r="I531" s="146">
        <v>29.03</v>
      </c>
      <c r="J531" s="146">
        <f>ROUND(I531*H531,2)</f>
        <v>86.74</v>
      </c>
      <c r="K531" s="147"/>
      <c r="L531" s="30"/>
      <c r="M531" s="148" t="s">
        <v>1</v>
      </c>
      <c r="N531" s="119" t="s">
        <v>41</v>
      </c>
      <c r="O531" s="149">
        <v>1.6020000000000001</v>
      </c>
      <c r="P531" s="149">
        <f>O531*H531</f>
        <v>4.7867760000000006</v>
      </c>
      <c r="Q531" s="149">
        <v>0</v>
      </c>
      <c r="R531" s="149">
        <f>Q531*H531</f>
        <v>0</v>
      </c>
      <c r="S531" s="149">
        <v>0</v>
      </c>
      <c r="T531" s="150">
        <f>S531*H531</f>
        <v>0</v>
      </c>
      <c r="AR531" s="151" t="s">
        <v>381</v>
      </c>
      <c r="AT531" s="151" t="s">
        <v>147</v>
      </c>
      <c r="AU531" s="151" t="s">
        <v>152</v>
      </c>
      <c r="AY531" s="16" t="s">
        <v>145</v>
      </c>
      <c r="BE531" s="152">
        <f>IF(N531="základná",J531,0)</f>
        <v>0</v>
      </c>
      <c r="BF531" s="152">
        <f>IF(N531="znížená",J531,0)</f>
        <v>86.74</v>
      </c>
      <c r="BG531" s="152">
        <f>IF(N531="zákl. prenesená",J531,0)</f>
        <v>0</v>
      </c>
      <c r="BH531" s="152">
        <f>IF(N531="zníž. prenesená",J531,0)</f>
        <v>0</v>
      </c>
      <c r="BI531" s="152">
        <f>IF(N531="nulová",J531,0)</f>
        <v>0</v>
      </c>
      <c r="BJ531" s="16" t="s">
        <v>152</v>
      </c>
      <c r="BK531" s="152">
        <f>ROUND(I531*H531,2)</f>
        <v>86.74</v>
      </c>
      <c r="BL531" s="16" t="s">
        <v>381</v>
      </c>
      <c r="BM531" s="151" t="s">
        <v>1042</v>
      </c>
    </row>
    <row r="532" spans="2:65" s="11" customFormat="1" ht="22.9" customHeight="1">
      <c r="B532" s="129"/>
      <c r="D532" s="130" t="s">
        <v>74</v>
      </c>
      <c r="E532" s="138" t="s">
        <v>1043</v>
      </c>
      <c r="F532" s="138" t="s">
        <v>1044</v>
      </c>
      <c r="J532" s="139">
        <f>BK532</f>
        <v>5707.58</v>
      </c>
      <c r="L532" s="129"/>
      <c r="M532" s="133"/>
      <c r="P532" s="134">
        <f>SUM(P533:P551)</f>
        <v>156.96216720000001</v>
      </c>
      <c r="R532" s="134">
        <f>SUM(R533:R551)</f>
        <v>0.17770055970000001</v>
      </c>
      <c r="T532" s="135">
        <f>SUM(T533:T551)</f>
        <v>0</v>
      </c>
      <c r="AR532" s="130" t="s">
        <v>152</v>
      </c>
      <c r="AT532" s="136" t="s">
        <v>74</v>
      </c>
      <c r="AU532" s="136" t="s">
        <v>80</v>
      </c>
      <c r="AY532" s="130" t="s">
        <v>145</v>
      </c>
      <c r="BK532" s="137">
        <f>SUM(BK533:BK551)</f>
        <v>5707.58</v>
      </c>
    </row>
    <row r="533" spans="2:65" s="1" customFormat="1" ht="24.2" customHeight="1">
      <c r="B533" s="140"/>
      <c r="C533" s="141" t="s">
        <v>1045</v>
      </c>
      <c r="D533" s="141" t="s">
        <v>147</v>
      </c>
      <c r="E533" s="142" t="s">
        <v>1046</v>
      </c>
      <c r="F533" s="143" t="s">
        <v>1047</v>
      </c>
      <c r="G533" s="144" t="s">
        <v>190</v>
      </c>
      <c r="H533" s="145">
        <v>329.10700000000003</v>
      </c>
      <c r="I533" s="146">
        <v>8.4600000000000009</v>
      </c>
      <c r="J533" s="146">
        <f>ROUND(I533*H533,2)</f>
        <v>2784.25</v>
      </c>
      <c r="K533" s="147"/>
      <c r="L533" s="30"/>
      <c r="M533" s="148" t="s">
        <v>1</v>
      </c>
      <c r="N533" s="119" t="s">
        <v>41</v>
      </c>
      <c r="O533" s="149">
        <v>0.26700000000000002</v>
      </c>
      <c r="P533" s="149">
        <f>O533*H533</f>
        <v>87.871569000000008</v>
      </c>
      <c r="Q533" s="149">
        <v>2.9999999999999997E-4</v>
      </c>
      <c r="R533" s="149">
        <f>Q533*H533</f>
        <v>9.8732100000000003E-2</v>
      </c>
      <c r="S533" s="149">
        <v>0</v>
      </c>
      <c r="T533" s="150">
        <f>S533*H533</f>
        <v>0</v>
      </c>
      <c r="AR533" s="151" t="s">
        <v>381</v>
      </c>
      <c r="AT533" s="151" t="s">
        <v>147</v>
      </c>
      <c r="AU533" s="151" t="s">
        <v>152</v>
      </c>
      <c r="AY533" s="16" t="s">
        <v>145</v>
      </c>
      <c r="BE533" s="152">
        <f>IF(N533="základná",J533,0)</f>
        <v>0</v>
      </c>
      <c r="BF533" s="152">
        <f>IF(N533="znížená",J533,0)</f>
        <v>2784.25</v>
      </c>
      <c r="BG533" s="152">
        <f>IF(N533="zákl. prenesená",J533,0)</f>
        <v>0</v>
      </c>
      <c r="BH533" s="152">
        <f>IF(N533="zníž. prenesená",J533,0)</f>
        <v>0</v>
      </c>
      <c r="BI533" s="152">
        <f>IF(N533="nulová",J533,0)</f>
        <v>0</v>
      </c>
      <c r="BJ533" s="16" t="s">
        <v>152</v>
      </c>
      <c r="BK533" s="152">
        <f>ROUND(I533*H533,2)</f>
        <v>2784.25</v>
      </c>
      <c r="BL533" s="16" t="s">
        <v>381</v>
      </c>
      <c r="BM533" s="151" t="s">
        <v>1048</v>
      </c>
    </row>
    <row r="534" spans="2:65" s="12" customFormat="1" ht="11.25">
      <c r="B534" s="153"/>
      <c r="D534" s="154" t="s">
        <v>154</v>
      </c>
      <c r="E534" s="155" t="s">
        <v>1</v>
      </c>
      <c r="F534" s="156" t="s">
        <v>1049</v>
      </c>
      <c r="H534" s="157">
        <v>213.143</v>
      </c>
      <c r="L534" s="153"/>
      <c r="M534" s="158"/>
      <c r="T534" s="159"/>
      <c r="AT534" s="155" t="s">
        <v>154</v>
      </c>
      <c r="AU534" s="155" t="s">
        <v>152</v>
      </c>
      <c r="AV534" s="12" t="s">
        <v>152</v>
      </c>
      <c r="AW534" s="12" t="s">
        <v>29</v>
      </c>
      <c r="AX534" s="12" t="s">
        <v>75</v>
      </c>
      <c r="AY534" s="155" t="s">
        <v>145</v>
      </c>
    </row>
    <row r="535" spans="2:65" s="12" customFormat="1" ht="11.25">
      <c r="B535" s="153"/>
      <c r="D535" s="154" t="s">
        <v>154</v>
      </c>
      <c r="E535" s="155" t="s">
        <v>1</v>
      </c>
      <c r="F535" s="156" t="s">
        <v>1050</v>
      </c>
      <c r="H535" s="157">
        <v>115.964</v>
      </c>
      <c r="L535" s="153"/>
      <c r="M535" s="158"/>
      <c r="T535" s="159"/>
      <c r="AT535" s="155" t="s">
        <v>154</v>
      </c>
      <c r="AU535" s="155" t="s">
        <v>152</v>
      </c>
      <c r="AV535" s="12" t="s">
        <v>152</v>
      </c>
      <c r="AW535" s="12" t="s">
        <v>29</v>
      </c>
      <c r="AX535" s="12" t="s">
        <v>75</v>
      </c>
      <c r="AY535" s="155" t="s">
        <v>145</v>
      </c>
    </row>
    <row r="536" spans="2:65" s="13" customFormat="1" ht="11.25">
      <c r="B536" s="160"/>
      <c r="D536" s="154" t="s">
        <v>154</v>
      </c>
      <c r="E536" s="161" t="s">
        <v>1</v>
      </c>
      <c r="F536" s="162" t="s">
        <v>172</v>
      </c>
      <c r="H536" s="163">
        <v>329.10699999999997</v>
      </c>
      <c r="L536" s="160"/>
      <c r="M536" s="164"/>
      <c r="T536" s="165"/>
      <c r="AT536" s="161" t="s">
        <v>154</v>
      </c>
      <c r="AU536" s="161" t="s">
        <v>152</v>
      </c>
      <c r="AV536" s="13" t="s">
        <v>151</v>
      </c>
      <c r="AW536" s="13" t="s">
        <v>29</v>
      </c>
      <c r="AX536" s="13" t="s">
        <v>80</v>
      </c>
      <c r="AY536" s="161" t="s">
        <v>145</v>
      </c>
    </row>
    <row r="537" spans="2:65" s="1" customFormat="1" ht="37.9" customHeight="1">
      <c r="B537" s="140"/>
      <c r="C537" s="141" t="s">
        <v>1051</v>
      </c>
      <c r="D537" s="141" t="s">
        <v>147</v>
      </c>
      <c r="E537" s="142" t="s">
        <v>1052</v>
      </c>
      <c r="F537" s="143" t="s">
        <v>1053</v>
      </c>
      <c r="G537" s="144" t="s">
        <v>190</v>
      </c>
      <c r="H537" s="145">
        <v>106.73</v>
      </c>
      <c r="I537" s="146">
        <v>27.39</v>
      </c>
      <c r="J537" s="146">
        <f>ROUND(I537*H537,2)</f>
        <v>2923.33</v>
      </c>
      <c r="K537" s="147"/>
      <c r="L537" s="30"/>
      <c r="M537" s="148" t="s">
        <v>1</v>
      </c>
      <c r="N537" s="119" t="s">
        <v>41</v>
      </c>
      <c r="O537" s="149">
        <v>0.64734000000000003</v>
      </c>
      <c r="P537" s="149">
        <f>O537*H537</f>
        <v>69.090598200000002</v>
      </c>
      <c r="Q537" s="149">
        <v>7.3988999999999999E-4</v>
      </c>
      <c r="R537" s="149">
        <f>Q537*H537</f>
        <v>7.8968459700000007E-2</v>
      </c>
      <c r="S537" s="149">
        <v>0</v>
      </c>
      <c r="T537" s="150">
        <f>S537*H537</f>
        <v>0</v>
      </c>
      <c r="AR537" s="151" t="s">
        <v>381</v>
      </c>
      <c r="AT537" s="151" t="s">
        <v>147</v>
      </c>
      <c r="AU537" s="151" t="s">
        <v>152</v>
      </c>
      <c r="AY537" s="16" t="s">
        <v>145</v>
      </c>
      <c r="BE537" s="152">
        <f>IF(N537="základná",J537,0)</f>
        <v>0</v>
      </c>
      <c r="BF537" s="152">
        <f>IF(N537="znížená",J537,0)</f>
        <v>2923.33</v>
      </c>
      <c r="BG537" s="152">
        <f>IF(N537="zákl. prenesená",J537,0)</f>
        <v>0</v>
      </c>
      <c r="BH537" s="152">
        <f>IF(N537="zníž. prenesená",J537,0)</f>
        <v>0</v>
      </c>
      <c r="BI537" s="152">
        <f>IF(N537="nulová",J537,0)</f>
        <v>0</v>
      </c>
      <c r="BJ537" s="16" t="s">
        <v>152</v>
      </c>
      <c r="BK537" s="152">
        <f>ROUND(I537*H537,2)</f>
        <v>2923.33</v>
      </c>
      <c r="BL537" s="16" t="s">
        <v>381</v>
      </c>
      <c r="BM537" s="151" t="s">
        <v>1054</v>
      </c>
    </row>
    <row r="538" spans="2:65" s="12" customFormat="1" ht="11.25">
      <c r="B538" s="153"/>
      <c r="D538" s="154" t="s">
        <v>154</v>
      </c>
      <c r="E538" s="155" t="s">
        <v>1</v>
      </c>
      <c r="F538" s="156" t="s">
        <v>466</v>
      </c>
      <c r="H538" s="157">
        <v>3.52</v>
      </c>
      <c r="L538" s="153"/>
      <c r="M538" s="158"/>
      <c r="T538" s="159"/>
      <c r="AT538" s="155" t="s">
        <v>154</v>
      </c>
      <c r="AU538" s="155" t="s">
        <v>152</v>
      </c>
      <c r="AV538" s="12" t="s">
        <v>152</v>
      </c>
      <c r="AW538" s="12" t="s">
        <v>29</v>
      </c>
      <c r="AX538" s="12" t="s">
        <v>75</v>
      </c>
      <c r="AY538" s="155" t="s">
        <v>145</v>
      </c>
    </row>
    <row r="539" spans="2:65" s="12" customFormat="1" ht="11.25">
      <c r="B539" s="153"/>
      <c r="D539" s="154" t="s">
        <v>154</v>
      </c>
      <c r="E539" s="155" t="s">
        <v>1</v>
      </c>
      <c r="F539" s="156" t="s">
        <v>467</v>
      </c>
      <c r="H539" s="157">
        <v>0.98</v>
      </c>
      <c r="L539" s="153"/>
      <c r="M539" s="158"/>
      <c r="T539" s="159"/>
      <c r="AT539" s="155" t="s">
        <v>154</v>
      </c>
      <c r="AU539" s="155" t="s">
        <v>152</v>
      </c>
      <c r="AV539" s="12" t="s">
        <v>152</v>
      </c>
      <c r="AW539" s="12" t="s">
        <v>29</v>
      </c>
      <c r="AX539" s="12" t="s">
        <v>75</v>
      </c>
      <c r="AY539" s="155" t="s">
        <v>145</v>
      </c>
    </row>
    <row r="540" spans="2:65" s="12" customFormat="1" ht="11.25">
      <c r="B540" s="153"/>
      <c r="D540" s="154" t="s">
        <v>154</v>
      </c>
      <c r="E540" s="155" t="s">
        <v>1</v>
      </c>
      <c r="F540" s="156" t="s">
        <v>429</v>
      </c>
      <c r="H540" s="157">
        <v>2.2000000000000002</v>
      </c>
      <c r="L540" s="153"/>
      <c r="M540" s="158"/>
      <c r="T540" s="159"/>
      <c r="AT540" s="155" t="s">
        <v>154</v>
      </c>
      <c r="AU540" s="155" t="s">
        <v>152</v>
      </c>
      <c r="AV540" s="12" t="s">
        <v>152</v>
      </c>
      <c r="AW540" s="12" t="s">
        <v>29</v>
      </c>
      <c r="AX540" s="12" t="s">
        <v>75</v>
      </c>
      <c r="AY540" s="155" t="s">
        <v>145</v>
      </c>
    </row>
    <row r="541" spans="2:65" s="12" customFormat="1" ht="11.25">
      <c r="B541" s="153"/>
      <c r="D541" s="154" t="s">
        <v>154</v>
      </c>
      <c r="E541" s="155" t="s">
        <v>1</v>
      </c>
      <c r="F541" s="156" t="s">
        <v>468</v>
      </c>
      <c r="H541" s="157">
        <v>19.22</v>
      </c>
      <c r="L541" s="153"/>
      <c r="M541" s="158"/>
      <c r="T541" s="159"/>
      <c r="AT541" s="155" t="s">
        <v>154</v>
      </c>
      <c r="AU541" s="155" t="s">
        <v>152</v>
      </c>
      <c r="AV541" s="12" t="s">
        <v>152</v>
      </c>
      <c r="AW541" s="12" t="s">
        <v>29</v>
      </c>
      <c r="AX541" s="12" t="s">
        <v>75</v>
      </c>
      <c r="AY541" s="155" t="s">
        <v>145</v>
      </c>
    </row>
    <row r="542" spans="2:65" s="12" customFormat="1" ht="11.25">
      <c r="B542" s="153"/>
      <c r="D542" s="154" t="s">
        <v>154</v>
      </c>
      <c r="E542" s="155" t="s">
        <v>1</v>
      </c>
      <c r="F542" s="156" t="s">
        <v>469</v>
      </c>
      <c r="H542" s="157">
        <v>2.65</v>
      </c>
      <c r="L542" s="153"/>
      <c r="M542" s="158"/>
      <c r="T542" s="159"/>
      <c r="AT542" s="155" t="s">
        <v>154</v>
      </c>
      <c r="AU542" s="155" t="s">
        <v>152</v>
      </c>
      <c r="AV542" s="12" t="s">
        <v>152</v>
      </c>
      <c r="AW542" s="12" t="s">
        <v>29</v>
      </c>
      <c r="AX542" s="12" t="s">
        <v>75</v>
      </c>
      <c r="AY542" s="155" t="s">
        <v>145</v>
      </c>
    </row>
    <row r="543" spans="2:65" s="12" customFormat="1" ht="11.25">
      <c r="B543" s="153"/>
      <c r="D543" s="154" t="s">
        <v>154</v>
      </c>
      <c r="E543" s="155" t="s">
        <v>1</v>
      </c>
      <c r="F543" s="156" t="s">
        <v>470</v>
      </c>
      <c r="H543" s="157">
        <v>15.25</v>
      </c>
      <c r="L543" s="153"/>
      <c r="M543" s="158"/>
      <c r="T543" s="159"/>
      <c r="AT543" s="155" t="s">
        <v>154</v>
      </c>
      <c r="AU543" s="155" t="s">
        <v>152</v>
      </c>
      <c r="AV543" s="12" t="s">
        <v>152</v>
      </c>
      <c r="AW543" s="12" t="s">
        <v>29</v>
      </c>
      <c r="AX543" s="12" t="s">
        <v>75</v>
      </c>
      <c r="AY543" s="155" t="s">
        <v>145</v>
      </c>
    </row>
    <row r="544" spans="2:65" s="12" customFormat="1" ht="11.25">
      <c r="B544" s="153"/>
      <c r="D544" s="154" t="s">
        <v>154</v>
      </c>
      <c r="E544" s="155" t="s">
        <v>1</v>
      </c>
      <c r="F544" s="156" t="s">
        <v>471</v>
      </c>
      <c r="H544" s="157">
        <v>10.63</v>
      </c>
      <c r="L544" s="153"/>
      <c r="M544" s="158"/>
      <c r="T544" s="159"/>
      <c r="AT544" s="155" t="s">
        <v>154</v>
      </c>
      <c r="AU544" s="155" t="s">
        <v>152</v>
      </c>
      <c r="AV544" s="12" t="s">
        <v>152</v>
      </c>
      <c r="AW544" s="12" t="s">
        <v>29</v>
      </c>
      <c r="AX544" s="12" t="s">
        <v>75</v>
      </c>
      <c r="AY544" s="155" t="s">
        <v>145</v>
      </c>
    </row>
    <row r="545" spans="2:65" s="14" customFormat="1" ht="11.25">
      <c r="B545" s="176"/>
      <c r="D545" s="154" t="s">
        <v>154</v>
      </c>
      <c r="E545" s="177" t="s">
        <v>1</v>
      </c>
      <c r="F545" s="178" t="s">
        <v>472</v>
      </c>
      <c r="H545" s="179">
        <v>54.449999999999996</v>
      </c>
      <c r="L545" s="176"/>
      <c r="M545" s="180"/>
      <c r="T545" s="181"/>
      <c r="AT545" s="177" t="s">
        <v>154</v>
      </c>
      <c r="AU545" s="177" t="s">
        <v>152</v>
      </c>
      <c r="AV545" s="14" t="s">
        <v>160</v>
      </c>
      <c r="AW545" s="14" t="s">
        <v>29</v>
      </c>
      <c r="AX545" s="14" t="s">
        <v>75</v>
      </c>
      <c r="AY545" s="177" t="s">
        <v>145</v>
      </c>
    </row>
    <row r="546" spans="2:65" s="12" customFormat="1" ht="11.25">
      <c r="B546" s="153"/>
      <c r="D546" s="154" t="s">
        <v>154</v>
      </c>
      <c r="E546" s="155" t="s">
        <v>1</v>
      </c>
      <c r="F546" s="156" t="s">
        <v>329</v>
      </c>
      <c r="H546" s="157">
        <v>1.84</v>
      </c>
      <c r="L546" s="153"/>
      <c r="M546" s="158"/>
      <c r="T546" s="159"/>
      <c r="AT546" s="155" t="s">
        <v>154</v>
      </c>
      <c r="AU546" s="155" t="s">
        <v>152</v>
      </c>
      <c r="AV546" s="12" t="s">
        <v>152</v>
      </c>
      <c r="AW546" s="12" t="s">
        <v>29</v>
      </c>
      <c r="AX546" s="12" t="s">
        <v>75</v>
      </c>
      <c r="AY546" s="155" t="s">
        <v>145</v>
      </c>
    </row>
    <row r="547" spans="2:65" s="12" customFormat="1" ht="11.25">
      <c r="B547" s="153"/>
      <c r="D547" s="154" t="s">
        <v>154</v>
      </c>
      <c r="E547" s="155" t="s">
        <v>1</v>
      </c>
      <c r="F547" s="156" t="s">
        <v>330</v>
      </c>
      <c r="H547" s="157">
        <v>4.6399999999999997</v>
      </c>
      <c r="L547" s="153"/>
      <c r="M547" s="158"/>
      <c r="T547" s="159"/>
      <c r="AT547" s="155" t="s">
        <v>154</v>
      </c>
      <c r="AU547" s="155" t="s">
        <v>152</v>
      </c>
      <c r="AV547" s="12" t="s">
        <v>152</v>
      </c>
      <c r="AW547" s="12" t="s">
        <v>29</v>
      </c>
      <c r="AX547" s="12" t="s">
        <v>75</v>
      </c>
      <c r="AY547" s="155" t="s">
        <v>145</v>
      </c>
    </row>
    <row r="548" spans="2:65" s="12" customFormat="1" ht="11.25">
      <c r="B548" s="153"/>
      <c r="D548" s="154" t="s">
        <v>154</v>
      </c>
      <c r="E548" s="155" t="s">
        <v>1</v>
      </c>
      <c r="F548" s="156" t="s">
        <v>331</v>
      </c>
      <c r="H548" s="157">
        <v>4.63</v>
      </c>
      <c r="L548" s="153"/>
      <c r="M548" s="158"/>
      <c r="T548" s="159"/>
      <c r="AT548" s="155" t="s">
        <v>154</v>
      </c>
      <c r="AU548" s="155" t="s">
        <v>152</v>
      </c>
      <c r="AV548" s="12" t="s">
        <v>152</v>
      </c>
      <c r="AW548" s="12" t="s">
        <v>29</v>
      </c>
      <c r="AX548" s="12" t="s">
        <v>75</v>
      </c>
      <c r="AY548" s="155" t="s">
        <v>145</v>
      </c>
    </row>
    <row r="549" spans="2:65" s="12" customFormat="1" ht="11.25">
      <c r="B549" s="153"/>
      <c r="D549" s="154" t="s">
        <v>154</v>
      </c>
      <c r="E549" s="155" t="s">
        <v>1</v>
      </c>
      <c r="F549" s="156" t="s">
        <v>332</v>
      </c>
      <c r="H549" s="157">
        <v>38.6</v>
      </c>
      <c r="L549" s="153"/>
      <c r="M549" s="158"/>
      <c r="T549" s="159"/>
      <c r="AT549" s="155" t="s">
        <v>154</v>
      </c>
      <c r="AU549" s="155" t="s">
        <v>152</v>
      </c>
      <c r="AV549" s="12" t="s">
        <v>152</v>
      </c>
      <c r="AW549" s="12" t="s">
        <v>29</v>
      </c>
      <c r="AX549" s="12" t="s">
        <v>75</v>
      </c>
      <c r="AY549" s="155" t="s">
        <v>145</v>
      </c>
    </row>
    <row r="550" spans="2:65" s="12" customFormat="1" ht="11.25">
      <c r="B550" s="153"/>
      <c r="D550" s="154" t="s">
        <v>154</v>
      </c>
      <c r="E550" s="155" t="s">
        <v>1</v>
      </c>
      <c r="F550" s="156" t="s">
        <v>333</v>
      </c>
      <c r="H550" s="157">
        <v>2.57</v>
      </c>
      <c r="L550" s="153"/>
      <c r="M550" s="158"/>
      <c r="T550" s="159"/>
      <c r="AT550" s="155" t="s">
        <v>154</v>
      </c>
      <c r="AU550" s="155" t="s">
        <v>152</v>
      </c>
      <c r="AV550" s="12" t="s">
        <v>152</v>
      </c>
      <c r="AW550" s="12" t="s">
        <v>29</v>
      </c>
      <c r="AX550" s="12" t="s">
        <v>75</v>
      </c>
      <c r="AY550" s="155" t="s">
        <v>145</v>
      </c>
    </row>
    <row r="551" spans="2:65" s="13" customFormat="1" ht="11.25">
      <c r="B551" s="160"/>
      <c r="D551" s="154" t="s">
        <v>154</v>
      </c>
      <c r="E551" s="161" t="s">
        <v>1</v>
      </c>
      <c r="F551" s="162" t="s">
        <v>172</v>
      </c>
      <c r="H551" s="163">
        <v>106.72999999999999</v>
      </c>
      <c r="L551" s="160"/>
      <c r="M551" s="164"/>
      <c r="T551" s="165"/>
      <c r="AT551" s="161" t="s">
        <v>154</v>
      </c>
      <c r="AU551" s="161" t="s">
        <v>152</v>
      </c>
      <c r="AV551" s="13" t="s">
        <v>151</v>
      </c>
      <c r="AW551" s="13" t="s">
        <v>29</v>
      </c>
      <c r="AX551" s="13" t="s">
        <v>80</v>
      </c>
      <c r="AY551" s="161" t="s">
        <v>145</v>
      </c>
    </row>
    <row r="552" spans="2:65" s="11" customFormat="1" ht="22.9" customHeight="1">
      <c r="B552" s="129"/>
      <c r="D552" s="130" t="s">
        <v>74</v>
      </c>
      <c r="E552" s="138" t="s">
        <v>1055</v>
      </c>
      <c r="F552" s="138" t="s">
        <v>1056</v>
      </c>
      <c r="J552" s="139">
        <f>BK552</f>
        <v>234.95</v>
      </c>
      <c r="L552" s="129"/>
      <c r="M552" s="133"/>
      <c r="P552" s="134">
        <f>P553</f>
        <v>6.4810205999999999</v>
      </c>
      <c r="R552" s="134">
        <f>R553</f>
        <v>2.8377496799999999E-2</v>
      </c>
      <c r="T552" s="135">
        <f>T553</f>
        <v>0</v>
      </c>
      <c r="AR552" s="130" t="s">
        <v>152</v>
      </c>
      <c r="AT552" s="136" t="s">
        <v>74</v>
      </c>
      <c r="AU552" s="136" t="s">
        <v>80</v>
      </c>
      <c r="AY552" s="130" t="s">
        <v>145</v>
      </c>
      <c r="BK552" s="137">
        <f>BK553</f>
        <v>234.95</v>
      </c>
    </row>
    <row r="553" spans="2:65" s="1" customFormat="1" ht="37.9" customHeight="1">
      <c r="B553" s="140"/>
      <c r="C553" s="141" t="s">
        <v>1057</v>
      </c>
      <c r="D553" s="141" t="s">
        <v>147</v>
      </c>
      <c r="E553" s="142" t="s">
        <v>1058</v>
      </c>
      <c r="F553" s="143" t="s">
        <v>1059</v>
      </c>
      <c r="G553" s="144" t="s">
        <v>190</v>
      </c>
      <c r="H553" s="145">
        <v>123.66</v>
      </c>
      <c r="I553" s="146">
        <v>1.9</v>
      </c>
      <c r="J553" s="146">
        <f>ROUND(I553*H553,2)</f>
        <v>234.95</v>
      </c>
      <c r="K553" s="147"/>
      <c r="L553" s="30"/>
      <c r="M553" s="148" t="s">
        <v>1</v>
      </c>
      <c r="N553" s="119" t="s">
        <v>41</v>
      </c>
      <c r="O553" s="149">
        <v>5.2409999999999998E-2</v>
      </c>
      <c r="P553" s="149">
        <f>O553*H553</f>
        <v>6.4810205999999999</v>
      </c>
      <c r="Q553" s="149">
        <v>2.2948000000000001E-4</v>
      </c>
      <c r="R553" s="149">
        <f>Q553*H553</f>
        <v>2.8377496799999999E-2</v>
      </c>
      <c r="S553" s="149">
        <v>0</v>
      </c>
      <c r="T553" s="150">
        <f>S553*H553</f>
        <v>0</v>
      </c>
      <c r="AR553" s="151" t="s">
        <v>381</v>
      </c>
      <c r="AT553" s="151" t="s">
        <v>147</v>
      </c>
      <c r="AU553" s="151" t="s">
        <v>152</v>
      </c>
      <c r="AY553" s="16" t="s">
        <v>145</v>
      </c>
      <c r="BE553" s="152">
        <f>IF(N553="základná",J553,0)</f>
        <v>0</v>
      </c>
      <c r="BF553" s="152">
        <f>IF(N553="znížená",J553,0)</f>
        <v>234.95</v>
      </c>
      <c r="BG553" s="152">
        <f>IF(N553="zákl. prenesená",J553,0)</f>
        <v>0</v>
      </c>
      <c r="BH553" s="152">
        <f>IF(N553="zníž. prenesená",J553,0)</f>
        <v>0</v>
      </c>
      <c r="BI553" s="152">
        <f>IF(N553="nulová",J553,0)</f>
        <v>0</v>
      </c>
      <c r="BJ553" s="16" t="s">
        <v>152</v>
      </c>
      <c r="BK553" s="152">
        <f>ROUND(I553*H553,2)</f>
        <v>234.95</v>
      </c>
      <c r="BL553" s="16" t="s">
        <v>381</v>
      </c>
      <c r="BM553" s="151" t="s">
        <v>1060</v>
      </c>
    </row>
    <row r="554" spans="2:65" s="11" customFormat="1" ht="25.9" customHeight="1">
      <c r="B554" s="129"/>
      <c r="D554" s="130" t="s">
        <v>74</v>
      </c>
      <c r="E554" s="131" t="s">
        <v>193</v>
      </c>
      <c r="F554" s="131" t="s">
        <v>1061</v>
      </c>
      <c r="J554" s="132">
        <f>BK554</f>
        <v>17535.820000000003</v>
      </c>
      <c r="L554" s="129"/>
      <c r="M554" s="133"/>
      <c r="P554" s="134">
        <f>P555</f>
        <v>264.26664000000005</v>
      </c>
      <c r="R554" s="134">
        <f>R555</f>
        <v>0.68623280000000009</v>
      </c>
      <c r="T554" s="135">
        <f>T555</f>
        <v>0</v>
      </c>
      <c r="AR554" s="130" t="s">
        <v>160</v>
      </c>
      <c r="AT554" s="136" t="s">
        <v>74</v>
      </c>
      <c r="AU554" s="136" t="s">
        <v>75</v>
      </c>
      <c r="AY554" s="130" t="s">
        <v>145</v>
      </c>
      <c r="BK554" s="137">
        <f>BK555</f>
        <v>17535.820000000003</v>
      </c>
    </row>
    <row r="555" spans="2:65" s="11" customFormat="1" ht="22.9" customHeight="1">
      <c r="B555" s="129"/>
      <c r="D555" s="130" t="s">
        <v>74</v>
      </c>
      <c r="E555" s="138" t="s">
        <v>1062</v>
      </c>
      <c r="F555" s="138" t="s">
        <v>1063</v>
      </c>
      <c r="J555" s="139">
        <f>BK555</f>
        <v>17535.820000000003</v>
      </c>
      <c r="L555" s="129"/>
      <c r="M555" s="133"/>
      <c r="P555" s="134">
        <f>SUM(P556:P611)</f>
        <v>264.26664000000005</v>
      </c>
      <c r="R555" s="134">
        <f>SUM(R556:R611)</f>
        <v>0.68623280000000009</v>
      </c>
      <c r="T555" s="135">
        <f>SUM(T556:T611)</f>
        <v>0</v>
      </c>
      <c r="AR555" s="130" t="s">
        <v>160</v>
      </c>
      <c r="AT555" s="136" t="s">
        <v>74</v>
      </c>
      <c r="AU555" s="136" t="s">
        <v>80</v>
      </c>
      <c r="AY555" s="130" t="s">
        <v>145</v>
      </c>
      <c r="BK555" s="137">
        <f>SUM(BK556:BK611)</f>
        <v>17535.820000000003</v>
      </c>
    </row>
    <row r="556" spans="2:65" s="1" customFormat="1" ht="24.2" customHeight="1">
      <c r="B556" s="140"/>
      <c r="C556" s="141" t="s">
        <v>1064</v>
      </c>
      <c r="D556" s="141" t="s">
        <v>147</v>
      </c>
      <c r="E556" s="142" t="s">
        <v>1065</v>
      </c>
      <c r="F556" s="143" t="s">
        <v>1066</v>
      </c>
      <c r="G556" s="144" t="s">
        <v>204</v>
      </c>
      <c r="H556" s="145">
        <v>100</v>
      </c>
      <c r="I556" s="146">
        <v>1.68</v>
      </c>
      <c r="J556" s="146">
        <f t="shared" ref="J556:J581" si="40">ROUND(I556*H556,2)</f>
        <v>168</v>
      </c>
      <c r="K556" s="147"/>
      <c r="L556" s="30"/>
      <c r="M556" s="148" t="s">
        <v>1</v>
      </c>
      <c r="N556" s="119" t="s">
        <v>41</v>
      </c>
      <c r="O556" s="149">
        <v>7.8E-2</v>
      </c>
      <c r="P556" s="149">
        <f t="shared" ref="P556:P581" si="41">O556*H556</f>
        <v>7.8</v>
      </c>
      <c r="Q556" s="149">
        <v>0</v>
      </c>
      <c r="R556" s="149">
        <f t="shared" ref="R556:R581" si="42">Q556*H556</f>
        <v>0</v>
      </c>
      <c r="S556" s="149">
        <v>0</v>
      </c>
      <c r="T556" s="150">
        <f t="shared" ref="T556:T581" si="43">S556*H556</f>
        <v>0</v>
      </c>
      <c r="AR556" s="151" t="s">
        <v>490</v>
      </c>
      <c r="AT556" s="151" t="s">
        <v>147</v>
      </c>
      <c r="AU556" s="151" t="s">
        <v>152</v>
      </c>
      <c r="AY556" s="16" t="s">
        <v>145</v>
      </c>
      <c r="BE556" s="152">
        <f t="shared" ref="BE556:BE581" si="44">IF(N556="základná",J556,0)</f>
        <v>0</v>
      </c>
      <c r="BF556" s="152">
        <f t="shared" ref="BF556:BF581" si="45">IF(N556="znížená",J556,0)</f>
        <v>168</v>
      </c>
      <c r="BG556" s="152">
        <f t="shared" ref="BG556:BG581" si="46">IF(N556="zákl. prenesená",J556,0)</f>
        <v>0</v>
      </c>
      <c r="BH556" s="152">
        <f t="shared" ref="BH556:BH581" si="47">IF(N556="zníž. prenesená",J556,0)</f>
        <v>0</v>
      </c>
      <c r="BI556" s="152">
        <f t="shared" ref="BI556:BI581" si="48">IF(N556="nulová",J556,0)</f>
        <v>0</v>
      </c>
      <c r="BJ556" s="16" t="s">
        <v>152</v>
      </c>
      <c r="BK556" s="152">
        <f t="shared" ref="BK556:BK581" si="49">ROUND(I556*H556,2)</f>
        <v>168</v>
      </c>
      <c r="BL556" s="16" t="s">
        <v>490</v>
      </c>
      <c r="BM556" s="151" t="s">
        <v>1067</v>
      </c>
    </row>
    <row r="557" spans="2:65" s="1" customFormat="1" ht="33" customHeight="1">
      <c r="B557" s="140"/>
      <c r="C557" s="166" t="s">
        <v>1068</v>
      </c>
      <c r="D557" s="166" t="s">
        <v>193</v>
      </c>
      <c r="E557" s="167" t="s">
        <v>1069</v>
      </c>
      <c r="F557" s="168" t="s">
        <v>1070</v>
      </c>
      <c r="G557" s="169" t="s">
        <v>204</v>
      </c>
      <c r="H557" s="170">
        <v>100</v>
      </c>
      <c r="I557" s="171">
        <v>2.74</v>
      </c>
      <c r="J557" s="171">
        <f t="shared" si="40"/>
        <v>274</v>
      </c>
      <c r="K557" s="172"/>
      <c r="L557" s="173"/>
      <c r="M557" s="174" t="s">
        <v>1</v>
      </c>
      <c r="N557" s="175" t="s">
        <v>41</v>
      </c>
      <c r="O557" s="149">
        <v>0</v>
      </c>
      <c r="P557" s="149">
        <f t="shared" si="41"/>
        <v>0</v>
      </c>
      <c r="Q557" s="149">
        <v>4.0000000000000002E-4</v>
      </c>
      <c r="R557" s="149">
        <f t="shared" si="42"/>
        <v>0.04</v>
      </c>
      <c r="S557" s="149">
        <v>0</v>
      </c>
      <c r="T557" s="150">
        <f t="shared" si="43"/>
        <v>0</v>
      </c>
      <c r="AR557" s="151" t="s">
        <v>616</v>
      </c>
      <c r="AT557" s="151" t="s">
        <v>193</v>
      </c>
      <c r="AU557" s="151" t="s">
        <v>152</v>
      </c>
      <c r="AY557" s="16" t="s">
        <v>145</v>
      </c>
      <c r="BE557" s="152">
        <f t="shared" si="44"/>
        <v>0</v>
      </c>
      <c r="BF557" s="152">
        <f t="shared" si="45"/>
        <v>274</v>
      </c>
      <c r="BG557" s="152">
        <f t="shared" si="46"/>
        <v>0</v>
      </c>
      <c r="BH557" s="152">
        <f t="shared" si="47"/>
        <v>0</v>
      </c>
      <c r="BI557" s="152">
        <f t="shared" si="48"/>
        <v>0</v>
      </c>
      <c r="BJ557" s="16" t="s">
        <v>152</v>
      </c>
      <c r="BK557" s="152">
        <f t="shared" si="49"/>
        <v>274</v>
      </c>
      <c r="BL557" s="16" t="s">
        <v>616</v>
      </c>
      <c r="BM557" s="151" t="s">
        <v>1071</v>
      </c>
    </row>
    <row r="558" spans="2:65" s="1" customFormat="1" ht="37.9" customHeight="1">
      <c r="B558" s="140"/>
      <c r="C558" s="166" t="s">
        <v>1072</v>
      </c>
      <c r="D558" s="166" t="s">
        <v>193</v>
      </c>
      <c r="E558" s="167" t="s">
        <v>1073</v>
      </c>
      <c r="F558" s="168" t="s">
        <v>1074</v>
      </c>
      <c r="G558" s="169" t="s">
        <v>196</v>
      </c>
      <c r="H558" s="170">
        <v>0</v>
      </c>
      <c r="I558" s="171">
        <v>2.6</v>
      </c>
      <c r="J558" s="171">
        <f t="shared" si="40"/>
        <v>0</v>
      </c>
      <c r="K558" s="172"/>
      <c r="L558" s="173"/>
      <c r="M558" s="174" t="s">
        <v>1</v>
      </c>
      <c r="N558" s="175" t="s">
        <v>41</v>
      </c>
      <c r="O558" s="149">
        <v>0</v>
      </c>
      <c r="P558" s="149">
        <f t="shared" si="41"/>
        <v>0</v>
      </c>
      <c r="Q558" s="149">
        <v>1.0000000000000001E-5</v>
      </c>
      <c r="R558" s="149">
        <f t="shared" si="42"/>
        <v>0</v>
      </c>
      <c r="S558" s="149">
        <v>0</v>
      </c>
      <c r="T558" s="150">
        <f t="shared" si="43"/>
        <v>0</v>
      </c>
      <c r="AR558" s="151" t="s">
        <v>616</v>
      </c>
      <c r="AT558" s="151" t="s">
        <v>193</v>
      </c>
      <c r="AU558" s="151" t="s">
        <v>152</v>
      </c>
      <c r="AY558" s="16" t="s">
        <v>145</v>
      </c>
      <c r="BE558" s="152">
        <f t="shared" si="44"/>
        <v>0</v>
      </c>
      <c r="BF558" s="152">
        <f t="shared" si="45"/>
        <v>0</v>
      </c>
      <c r="BG558" s="152">
        <f t="shared" si="46"/>
        <v>0</v>
      </c>
      <c r="BH558" s="152">
        <f t="shared" si="47"/>
        <v>0</v>
      </c>
      <c r="BI558" s="152">
        <f t="shared" si="48"/>
        <v>0</v>
      </c>
      <c r="BJ558" s="16" t="s">
        <v>152</v>
      </c>
      <c r="BK558" s="152">
        <f t="shared" si="49"/>
        <v>0</v>
      </c>
      <c r="BL558" s="16" t="s">
        <v>616</v>
      </c>
      <c r="BM558" s="151" t="s">
        <v>1075</v>
      </c>
    </row>
    <row r="559" spans="2:65" s="1" customFormat="1" ht="24.2" customHeight="1">
      <c r="B559" s="140"/>
      <c r="C559" s="141" t="s">
        <v>1076</v>
      </c>
      <c r="D559" s="141" t="s">
        <v>147</v>
      </c>
      <c r="E559" s="142" t="s">
        <v>1077</v>
      </c>
      <c r="F559" s="143" t="s">
        <v>1078</v>
      </c>
      <c r="G559" s="144" t="s">
        <v>204</v>
      </c>
      <c r="H559" s="145">
        <v>150</v>
      </c>
      <c r="I559" s="146">
        <v>1.76</v>
      </c>
      <c r="J559" s="146">
        <f t="shared" si="40"/>
        <v>264</v>
      </c>
      <c r="K559" s="147"/>
      <c r="L559" s="30"/>
      <c r="M559" s="148" t="s">
        <v>1</v>
      </c>
      <c r="N559" s="119" t="s">
        <v>41</v>
      </c>
      <c r="O559" s="149">
        <v>8.2000000000000003E-2</v>
      </c>
      <c r="P559" s="149">
        <f t="shared" si="41"/>
        <v>12.3</v>
      </c>
      <c r="Q559" s="149">
        <v>0</v>
      </c>
      <c r="R559" s="149">
        <f t="shared" si="42"/>
        <v>0</v>
      </c>
      <c r="S559" s="149">
        <v>0</v>
      </c>
      <c r="T559" s="150">
        <f t="shared" si="43"/>
        <v>0</v>
      </c>
      <c r="AR559" s="151" t="s">
        <v>151</v>
      </c>
      <c r="AT559" s="151" t="s">
        <v>147</v>
      </c>
      <c r="AU559" s="151" t="s">
        <v>152</v>
      </c>
      <c r="AY559" s="16" t="s">
        <v>145</v>
      </c>
      <c r="BE559" s="152">
        <f t="shared" si="44"/>
        <v>0</v>
      </c>
      <c r="BF559" s="152">
        <f t="shared" si="45"/>
        <v>264</v>
      </c>
      <c r="BG559" s="152">
        <f t="shared" si="46"/>
        <v>0</v>
      </c>
      <c r="BH559" s="152">
        <f t="shared" si="47"/>
        <v>0</v>
      </c>
      <c r="BI559" s="152">
        <f t="shared" si="48"/>
        <v>0</v>
      </c>
      <c r="BJ559" s="16" t="s">
        <v>152</v>
      </c>
      <c r="BK559" s="152">
        <f t="shared" si="49"/>
        <v>264</v>
      </c>
      <c r="BL559" s="16" t="s">
        <v>151</v>
      </c>
      <c r="BM559" s="151" t="s">
        <v>1079</v>
      </c>
    </row>
    <row r="560" spans="2:65" s="1" customFormat="1" ht="33" customHeight="1">
      <c r="B560" s="140"/>
      <c r="C560" s="166" t="s">
        <v>1080</v>
      </c>
      <c r="D560" s="166" t="s">
        <v>193</v>
      </c>
      <c r="E560" s="167" t="s">
        <v>1081</v>
      </c>
      <c r="F560" s="168" t="s">
        <v>1082</v>
      </c>
      <c r="G560" s="169" t="s">
        <v>204</v>
      </c>
      <c r="H560" s="170">
        <v>150</v>
      </c>
      <c r="I560" s="171">
        <v>4.26</v>
      </c>
      <c r="J560" s="171">
        <f t="shared" si="40"/>
        <v>639</v>
      </c>
      <c r="K560" s="172"/>
      <c r="L560" s="173"/>
      <c r="M560" s="174" t="s">
        <v>1</v>
      </c>
      <c r="N560" s="175" t="s">
        <v>41</v>
      </c>
      <c r="O560" s="149">
        <v>0</v>
      </c>
      <c r="P560" s="149">
        <f t="shared" si="41"/>
        <v>0</v>
      </c>
      <c r="Q560" s="149">
        <v>6.3000000000000003E-4</v>
      </c>
      <c r="R560" s="149">
        <f t="shared" si="42"/>
        <v>9.4500000000000001E-2</v>
      </c>
      <c r="S560" s="149">
        <v>0</v>
      </c>
      <c r="T560" s="150">
        <f t="shared" si="43"/>
        <v>0</v>
      </c>
      <c r="AR560" s="151" t="s">
        <v>197</v>
      </c>
      <c r="AT560" s="151" t="s">
        <v>193</v>
      </c>
      <c r="AU560" s="151" t="s">
        <v>152</v>
      </c>
      <c r="AY560" s="16" t="s">
        <v>145</v>
      </c>
      <c r="BE560" s="152">
        <f t="shared" si="44"/>
        <v>0</v>
      </c>
      <c r="BF560" s="152">
        <f t="shared" si="45"/>
        <v>639</v>
      </c>
      <c r="BG560" s="152">
        <f t="shared" si="46"/>
        <v>0</v>
      </c>
      <c r="BH560" s="152">
        <f t="shared" si="47"/>
        <v>0</v>
      </c>
      <c r="BI560" s="152">
        <f t="shared" si="48"/>
        <v>0</v>
      </c>
      <c r="BJ560" s="16" t="s">
        <v>152</v>
      </c>
      <c r="BK560" s="152">
        <f t="shared" si="49"/>
        <v>639</v>
      </c>
      <c r="BL560" s="16" t="s">
        <v>151</v>
      </c>
      <c r="BM560" s="151" t="s">
        <v>1083</v>
      </c>
    </row>
    <row r="561" spans="2:65" s="1" customFormat="1" ht="37.9" customHeight="1">
      <c r="B561" s="140"/>
      <c r="C561" s="166" t="s">
        <v>1084</v>
      </c>
      <c r="D561" s="166" t="s">
        <v>193</v>
      </c>
      <c r="E561" s="167" t="s">
        <v>1085</v>
      </c>
      <c r="F561" s="168" t="s">
        <v>1086</v>
      </c>
      <c r="G561" s="169" t="s">
        <v>196</v>
      </c>
      <c r="H561" s="170">
        <v>0</v>
      </c>
      <c r="I561" s="171">
        <v>3.2</v>
      </c>
      <c r="J561" s="171">
        <f t="shared" si="40"/>
        <v>0</v>
      </c>
      <c r="K561" s="172"/>
      <c r="L561" s="173"/>
      <c r="M561" s="174" t="s">
        <v>1</v>
      </c>
      <c r="N561" s="175" t="s">
        <v>41</v>
      </c>
      <c r="O561" s="149">
        <v>0</v>
      </c>
      <c r="P561" s="149">
        <f t="shared" si="41"/>
        <v>0</v>
      </c>
      <c r="Q561" s="149">
        <v>1.0000000000000001E-5</v>
      </c>
      <c r="R561" s="149">
        <f t="shared" si="42"/>
        <v>0</v>
      </c>
      <c r="S561" s="149">
        <v>0</v>
      </c>
      <c r="T561" s="150">
        <f t="shared" si="43"/>
        <v>0</v>
      </c>
      <c r="AR561" s="151" t="s">
        <v>197</v>
      </c>
      <c r="AT561" s="151" t="s">
        <v>193</v>
      </c>
      <c r="AU561" s="151" t="s">
        <v>152</v>
      </c>
      <c r="AY561" s="16" t="s">
        <v>145</v>
      </c>
      <c r="BE561" s="152">
        <f t="shared" si="44"/>
        <v>0</v>
      </c>
      <c r="BF561" s="152">
        <f t="shared" si="45"/>
        <v>0</v>
      </c>
      <c r="BG561" s="152">
        <f t="shared" si="46"/>
        <v>0</v>
      </c>
      <c r="BH561" s="152">
        <f t="shared" si="47"/>
        <v>0</v>
      </c>
      <c r="BI561" s="152">
        <f t="shared" si="48"/>
        <v>0</v>
      </c>
      <c r="BJ561" s="16" t="s">
        <v>152</v>
      </c>
      <c r="BK561" s="152">
        <f t="shared" si="49"/>
        <v>0</v>
      </c>
      <c r="BL561" s="16" t="s">
        <v>151</v>
      </c>
      <c r="BM561" s="151" t="s">
        <v>1087</v>
      </c>
    </row>
    <row r="562" spans="2:65" s="1" customFormat="1" ht="24.2" customHeight="1">
      <c r="B562" s="140"/>
      <c r="C562" s="141" t="s">
        <v>1088</v>
      </c>
      <c r="D562" s="141" t="s">
        <v>147</v>
      </c>
      <c r="E562" s="142" t="s">
        <v>1089</v>
      </c>
      <c r="F562" s="143" t="s">
        <v>1090</v>
      </c>
      <c r="G562" s="144" t="s">
        <v>196</v>
      </c>
      <c r="H562" s="145">
        <v>60</v>
      </c>
      <c r="I562" s="146">
        <v>1.37</v>
      </c>
      <c r="J562" s="146">
        <f t="shared" si="40"/>
        <v>82.2</v>
      </c>
      <c r="K562" s="147"/>
      <c r="L562" s="30"/>
      <c r="M562" s="148" t="s">
        <v>1</v>
      </c>
      <c r="N562" s="119" t="s">
        <v>41</v>
      </c>
      <c r="O562" s="149">
        <v>6.4000000000000001E-2</v>
      </c>
      <c r="P562" s="149">
        <f t="shared" si="41"/>
        <v>3.84</v>
      </c>
      <c r="Q562" s="149">
        <v>0</v>
      </c>
      <c r="R562" s="149">
        <f t="shared" si="42"/>
        <v>0</v>
      </c>
      <c r="S562" s="149">
        <v>0</v>
      </c>
      <c r="T562" s="150">
        <f t="shared" si="43"/>
        <v>0</v>
      </c>
      <c r="AR562" s="151" t="s">
        <v>490</v>
      </c>
      <c r="AT562" s="151" t="s">
        <v>147</v>
      </c>
      <c r="AU562" s="151" t="s">
        <v>152</v>
      </c>
      <c r="AY562" s="16" t="s">
        <v>145</v>
      </c>
      <c r="BE562" s="152">
        <f t="shared" si="44"/>
        <v>0</v>
      </c>
      <c r="BF562" s="152">
        <f t="shared" si="45"/>
        <v>82.2</v>
      </c>
      <c r="BG562" s="152">
        <f t="shared" si="46"/>
        <v>0</v>
      </c>
      <c r="BH562" s="152">
        <f t="shared" si="47"/>
        <v>0</v>
      </c>
      <c r="BI562" s="152">
        <f t="shared" si="48"/>
        <v>0</v>
      </c>
      <c r="BJ562" s="16" t="s">
        <v>152</v>
      </c>
      <c r="BK562" s="152">
        <f t="shared" si="49"/>
        <v>82.2</v>
      </c>
      <c r="BL562" s="16" t="s">
        <v>490</v>
      </c>
      <c r="BM562" s="151" t="s">
        <v>1091</v>
      </c>
    </row>
    <row r="563" spans="2:65" s="1" customFormat="1" ht="16.5" customHeight="1">
      <c r="B563" s="140"/>
      <c r="C563" s="166" t="s">
        <v>1092</v>
      </c>
      <c r="D563" s="166" t="s">
        <v>193</v>
      </c>
      <c r="E563" s="167" t="s">
        <v>1093</v>
      </c>
      <c r="F563" s="168" t="s">
        <v>1094</v>
      </c>
      <c r="G563" s="169" t="s">
        <v>196</v>
      </c>
      <c r="H563" s="170">
        <v>60</v>
      </c>
      <c r="I563" s="171">
        <v>0.24</v>
      </c>
      <c r="J563" s="171">
        <f t="shared" si="40"/>
        <v>14.4</v>
      </c>
      <c r="K563" s="172"/>
      <c r="L563" s="173"/>
      <c r="M563" s="174" t="s">
        <v>1</v>
      </c>
      <c r="N563" s="175" t="s">
        <v>41</v>
      </c>
      <c r="O563" s="149">
        <v>0</v>
      </c>
      <c r="P563" s="149">
        <f t="shared" si="41"/>
        <v>0</v>
      </c>
      <c r="Q563" s="149">
        <v>3.0000000000000001E-5</v>
      </c>
      <c r="R563" s="149">
        <f t="shared" si="42"/>
        <v>1.8E-3</v>
      </c>
      <c r="S563" s="149">
        <v>0</v>
      </c>
      <c r="T563" s="150">
        <f t="shared" si="43"/>
        <v>0</v>
      </c>
      <c r="AR563" s="151" t="s">
        <v>616</v>
      </c>
      <c r="AT563" s="151" t="s">
        <v>193</v>
      </c>
      <c r="AU563" s="151" t="s">
        <v>152</v>
      </c>
      <c r="AY563" s="16" t="s">
        <v>145</v>
      </c>
      <c r="BE563" s="152">
        <f t="shared" si="44"/>
        <v>0</v>
      </c>
      <c r="BF563" s="152">
        <f t="shared" si="45"/>
        <v>14.4</v>
      </c>
      <c r="BG563" s="152">
        <f t="shared" si="46"/>
        <v>0</v>
      </c>
      <c r="BH563" s="152">
        <f t="shared" si="47"/>
        <v>0</v>
      </c>
      <c r="BI563" s="152">
        <f t="shared" si="48"/>
        <v>0</v>
      </c>
      <c r="BJ563" s="16" t="s">
        <v>152</v>
      </c>
      <c r="BK563" s="152">
        <f t="shared" si="49"/>
        <v>14.4</v>
      </c>
      <c r="BL563" s="16" t="s">
        <v>616</v>
      </c>
      <c r="BM563" s="151" t="s">
        <v>1095</v>
      </c>
    </row>
    <row r="564" spans="2:65" s="1" customFormat="1" ht="24.2" customHeight="1">
      <c r="B564" s="140"/>
      <c r="C564" s="141" t="s">
        <v>1096</v>
      </c>
      <c r="D564" s="141" t="s">
        <v>147</v>
      </c>
      <c r="E564" s="142" t="s">
        <v>1097</v>
      </c>
      <c r="F564" s="143" t="s">
        <v>1098</v>
      </c>
      <c r="G564" s="144" t="s">
        <v>196</v>
      </c>
      <c r="H564" s="145">
        <v>20</v>
      </c>
      <c r="I564" s="146">
        <v>6.19</v>
      </c>
      <c r="J564" s="146">
        <f t="shared" si="40"/>
        <v>123.8</v>
      </c>
      <c r="K564" s="147"/>
      <c r="L564" s="30"/>
      <c r="M564" s="148" t="s">
        <v>1</v>
      </c>
      <c r="N564" s="119" t="s">
        <v>41</v>
      </c>
      <c r="O564" s="149">
        <v>0.28799999999999998</v>
      </c>
      <c r="P564" s="149">
        <f t="shared" si="41"/>
        <v>5.76</v>
      </c>
      <c r="Q564" s="149">
        <v>0</v>
      </c>
      <c r="R564" s="149">
        <f t="shared" si="42"/>
        <v>0</v>
      </c>
      <c r="S564" s="149">
        <v>0</v>
      </c>
      <c r="T564" s="150">
        <f t="shared" si="43"/>
        <v>0</v>
      </c>
      <c r="AR564" s="151" t="s">
        <v>490</v>
      </c>
      <c r="AT564" s="151" t="s">
        <v>147</v>
      </c>
      <c r="AU564" s="151" t="s">
        <v>152</v>
      </c>
      <c r="AY564" s="16" t="s">
        <v>145</v>
      </c>
      <c r="BE564" s="152">
        <f t="shared" si="44"/>
        <v>0</v>
      </c>
      <c r="BF564" s="152">
        <f t="shared" si="45"/>
        <v>123.8</v>
      </c>
      <c r="BG564" s="152">
        <f t="shared" si="46"/>
        <v>0</v>
      </c>
      <c r="BH564" s="152">
        <f t="shared" si="47"/>
        <v>0</v>
      </c>
      <c r="BI564" s="152">
        <f t="shared" si="48"/>
        <v>0</v>
      </c>
      <c r="BJ564" s="16" t="s">
        <v>152</v>
      </c>
      <c r="BK564" s="152">
        <f t="shared" si="49"/>
        <v>123.8</v>
      </c>
      <c r="BL564" s="16" t="s">
        <v>490</v>
      </c>
      <c r="BM564" s="151" t="s">
        <v>1099</v>
      </c>
    </row>
    <row r="565" spans="2:65" s="1" customFormat="1" ht="16.5" customHeight="1">
      <c r="B565" s="140"/>
      <c r="C565" s="166" t="s">
        <v>1100</v>
      </c>
      <c r="D565" s="166" t="s">
        <v>193</v>
      </c>
      <c r="E565" s="167" t="s">
        <v>1101</v>
      </c>
      <c r="F565" s="168" t="s">
        <v>1102</v>
      </c>
      <c r="G565" s="169" t="s">
        <v>196</v>
      </c>
      <c r="H565" s="170">
        <v>20</v>
      </c>
      <c r="I565" s="171">
        <v>4.8099999999999996</v>
      </c>
      <c r="J565" s="171">
        <f t="shared" si="40"/>
        <v>96.2</v>
      </c>
      <c r="K565" s="172"/>
      <c r="L565" s="173"/>
      <c r="M565" s="174" t="s">
        <v>1</v>
      </c>
      <c r="N565" s="175" t="s">
        <v>41</v>
      </c>
      <c r="O565" s="149">
        <v>0</v>
      </c>
      <c r="P565" s="149">
        <f t="shared" si="41"/>
        <v>0</v>
      </c>
      <c r="Q565" s="149">
        <v>1E-4</v>
      </c>
      <c r="R565" s="149">
        <f t="shared" si="42"/>
        <v>2E-3</v>
      </c>
      <c r="S565" s="149">
        <v>0</v>
      </c>
      <c r="T565" s="150">
        <f t="shared" si="43"/>
        <v>0</v>
      </c>
      <c r="AR565" s="151" t="s">
        <v>616</v>
      </c>
      <c r="AT565" s="151" t="s">
        <v>193</v>
      </c>
      <c r="AU565" s="151" t="s">
        <v>152</v>
      </c>
      <c r="AY565" s="16" t="s">
        <v>145</v>
      </c>
      <c r="BE565" s="152">
        <f t="shared" si="44"/>
        <v>0</v>
      </c>
      <c r="BF565" s="152">
        <f t="shared" si="45"/>
        <v>96.2</v>
      </c>
      <c r="BG565" s="152">
        <f t="shared" si="46"/>
        <v>0</v>
      </c>
      <c r="BH565" s="152">
        <f t="shared" si="47"/>
        <v>0</v>
      </c>
      <c r="BI565" s="152">
        <f t="shared" si="48"/>
        <v>0</v>
      </c>
      <c r="BJ565" s="16" t="s">
        <v>152</v>
      </c>
      <c r="BK565" s="152">
        <f t="shared" si="49"/>
        <v>96.2</v>
      </c>
      <c r="BL565" s="16" t="s">
        <v>616</v>
      </c>
      <c r="BM565" s="151" t="s">
        <v>1103</v>
      </c>
    </row>
    <row r="566" spans="2:65" s="1" customFormat="1" ht="24.2" customHeight="1">
      <c r="B566" s="140"/>
      <c r="C566" s="141" t="s">
        <v>1104</v>
      </c>
      <c r="D566" s="141" t="s">
        <v>147</v>
      </c>
      <c r="E566" s="142" t="s">
        <v>1105</v>
      </c>
      <c r="F566" s="143" t="s">
        <v>1106</v>
      </c>
      <c r="G566" s="144" t="s">
        <v>196</v>
      </c>
      <c r="H566" s="145">
        <v>4</v>
      </c>
      <c r="I566" s="146">
        <v>6.27</v>
      </c>
      <c r="J566" s="146">
        <f t="shared" si="40"/>
        <v>25.08</v>
      </c>
      <c r="K566" s="147"/>
      <c r="L566" s="30"/>
      <c r="M566" s="148" t="s">
        <v>1</v>
      </c>
      <c r="N566" s="119" t="s">
        <v>41</v>
      </c>
      <c r="O566" s="149">
        <v>0.29199999999999998</v>
      </c>
      <c r="P566" s="149">
        <f t="shared" si="41"/>
        <v>1.1679999999999999</v>
      </c>
      <c r="Q566" s="149">
        <v>0</v>
      </c>
      <c r="R566" s="149">
        <f t="shared" si="42"/>
        <v>0</v>
      </c>
      <c r="S566" s="149">
        <v>0</v>
      </c>
      <c r="T566" s="150">
        <f t="shared" si="43"/>
        <v>0</v>
      </c>
      <c r="AR566" s="151" t="s">
        <v>490</v>
      </c>
      <c r="AT566" s="151" t="s">
        <v>147</v>
      </c>
      <c r="AU566" s="151" t="s">
        <v>152</v>
      </c>
      <c r="AY566" s="16" t="s">
        <v>145</v>
      </c>
      <c r="BE566" s="152">
        <f t="shared" si="44"/>
        <v>0</v>
      </c>
      <c r="BF566" s="152">
        <f t="shared" si="45"/>
        <v>25.08</v>
      </c>
      <c r="BG566" s="152">
        <f t="shared" si="46"/>
        <v>0</v>
      </c>
      <c r="BH566" s="152">
        <f t="shared" si="47"/>
        <v>0</v>
      </c>
      <c r="BI566" s="152">
        <f t="shared" si="48"/>
        <v>0</v>
      </c>
      <c r="BJ566" s="16" t="s">
        <v>152</v>
      </c>
      <c r="BK566" s="152">
        <f t="shared" si="49"/>
        <v>25.08</v>
      </c>
      <c r="BL566" s="16" t="s">
        <v>490</v>
      </c>
      <c r="BM566" s="151" t="s">
        <v>1107</v>
      </c>
    </row>
    <row r="567" spans="2:65" s="1" customFormat="1" ht="16.5" customHeight="1">
      <c r="B567" s="140"/>
      <c r="C567" s="166" t="s">
        <v>1108</v>
      </c>
      <c r="D567" s="166" t="s">
        <v>193</v>
      </c>
      <c r="E567" s="167" t="s">
        <v>1109</v>
      </c>
      <c r="F567" s="168" t="s">
        <v>1110</v>
      </c>
      <c r="G567" s="169" t="s">
        <v>196</v>
      </c>
      <c r="H567" s="170">
        <v>4</v>
      </c>
      <c r="I567" s="171">
        <v>7.51</v>
      </c>
      <c r="J567" s="171">
        <f t="shared" si="40"/>
        <v>30.04</v>
      </c>
      <c r="K567" s="172"/>
      <c r="L567" s="173"/>
      <c r="M567" s="174" t="s">
        <v>1</v>
      </c>
      <c r="N567" s="175" t="s">
        <v>41</v>
      </c>
      <c r="O567" s="149">
        <v>0</v>
      </c>
      <c r="P567" s="149">
        <f t="shared" si="41"/>
        <v>0</v>
      </c>
      <c r="Q567" s="149">
        <v>1E-4</v>
      </c>
      <c r="R567" s="149">
        <f t="shared" si="42"/>
        <v>4.0000000000000002E-4</v>
      </c>
      <c r="S567" s="149">
        <v>0</v>
      </c>
      <c r="T567" s="150">
        <f t="shared" si="43"/>
        <v>0</v>
      </c>
      <c r="AR567" s="151" t="s">
        <v>616</v>
      </c>
      <c r="AT567" s="151" t="s">
        <v>193</v>
      </c>
      <c r="AU567" s="151" t="s">
        <v>152</v>
      </c>
      <c r="AY567" s="16" t="s">
        <v>145</v>
      </c>
      <c r="BE567" s="152">
        <f t="shared" si="44"/>
        <v>0</v>
      </c>
      <c r="BF567" s="152">
        <f t="shared" si="45"/>
        <v>30.04</v>
      </c>
      <c r="BG567" s="152">
        <f t="shared" si="46"/>
        <v>0</v>
      </c>
      <c r="BH567" s="152">
        <f t="shared" si="47"/>
        <v>0</v>
      </c>
      <c r="BI567" s="152">
        <f t="shared" si="48"/>
        <v>0</v>
      </c>
      <c r="BJ567" s="16" t="s">
        <v>152</v>
      </c>
      <c r="BK567" s="152">
        <f t="shared" si="49"/>
        <v>30.04</v>
      </c>
      <c r="BL567" s="16" t="s">
        <v>616</v>
      </c>
      <c r="BM567" s="151" t="s">
        <v>1111</v>
      </c>
    </row>
    <row r="568" spans="2:65" s="1" customFormat="1" ht="24.2" customHeight="1">
      <c r="B568" s="140"/>
      <c r="C568" s="141" t="s">
        <v>1112</v>
      </c>
      <c r="D568" s="141" t="s">
        <v>147</v>
      </c>
      <c r="E568" s="142" t="s">
        <v>1113</v>
      </c>
      <c r="F568" s="143" t="s">
        <v>1114</v>
      </c>
      <c r="G568" s="144" t="s">
        <v>196</v>
      </c>
      <c r="H568" s="145">
        <v>12</v>
      </c>
      <c r="I568" s="146">
        <v>6.62</v>
      </c>
      <c r="J568" s="146">
        <f t="shared" si="40"/>
        <v>79.44</v>
      </c>
      <c r="K568" s="147"/>
      <c r="L568" s="30"/>
      <c r="M568" s="148" t="s">
        <v>1</v>
      </c>
      <c r="N568" s="119" t="s">
        <v>41</v>
      </c>
      <c r="O568" s="149">
        <v>0.308</v>
      </c>
      <c r="P568" s="149">
        <f t="shared" si="41"/>
        <v>3.6959999999999997</v>
      </c>
      <c r="Q568" s="149">
        <v>0</v>
      </c>
      <c r="R568" s="149">
        <f t="shared" si="42"/>
        <v>0</v>
      </c>
      <c r="S568" s="149">
        <v>0</v>
      </c>
      <c r="T568" s="150">
        <f t="shared" si="43"/>
        <v>0</v>
      </c>
      <c r="AR568" s="151" t="s">
        <v>490</v>
      </c>
      <c r="AT568" s="151" t="s">
        <v>147</v>
      </c>
      <c r="AU568" s="151" t="s">
        <v>152</v>
      </c>
      <c r="AY568" s="16" t="s">
        <v>145</v>
      </c>
      <c r="BE568" s="152">
        <f t="shared" si="44"/>
        <v>0</v>
      </c>
      <c r="BF568" s="152">
        <f t="shared" si="45"/>
        <v>79.44</v>
      </c>
      <c r="BG568" s="152">
        <f t="shared" si="46"/>
        <v>0</v>
      </c>
      <c r="BH568" s="152">
        <f t="shared" si="47"/>
        <v>0</v>
      </c>
      <c r="BI568" s="152">
        <f t="shared" si="48"/>
        <v>0</v>
      </c>
      <c r="BJ568" s="16" t="s">
        <v>152</v>
      </c>
      <c r="BK568" s="152">
        <f t="shared" si="49"/>
        <v>79.44</v>
      </c>
      <c r="BL568" s="16" t="s">
        <v>490</v>
      </c>
      <c r="BM568" s="151" t="s">
        <v>1115</v>
      </c>
    </row>
    <row r="569" spans="2:65" s="1" customFormat="1" ht="16.5" customHeight="1">
      <c r="B569" s="140"/>
      <c r="C569" s="166" t="s">
        <v>1116</v>
      </c>
      <c r="D569" s="166" t="s">
        <v>193</v>
      </c>
      <c r="E569" s="167" t="s">
        <v>1117</v>
      </c>
      <c r="F569" s="168" t="s">
        <v>1118</v>
      </c>
      <c r="G569" s="169" t="s">
        <v>196</v>
      </c>
      <c r="H569" s="170">
        <v>12</v>
      </c>
      <c r="I569" s="171">
        <v>5.01</v>
      </c>
      <c r="J569" s="171">
        <f t="shared" si="40"/>
        <v>60.12</v>
      </c>
      <c r="K569" s="172"/>
      <c r="L569" s="173"/>
      <c r="M569" s="174" t="s">
        <v>1</v>
      </c>
      <c r="N569" s="175" t="s">
        <v>41</v>
      </c>
      <c r="O569" s="149">
        <v>0</v>
      </c>
      <c r="P569" s="149">
        <f t="shared" si="41"/>
        <v>0</v>
      </c>
      <c r="Q569" s="149">
        <v>1E-4</v>
      </c>
      <c r="R569" s="149">
        <f t="shared" si="42"/>
        <v>1.2000000000000001E-3</v>
      </c>
      <c r="S569" s="149">
        <v>0</v>
      </c>
      <c r="T569" s="150">
        <f t="shared" si="43"/>
        <v>0</v>
      </c>
      <c r="AR569" s="151" t="s">
        <v>616</v>
      </c>
      <c r="AT569" s="151" t="s">
        <v>193</v>
      </c>
      <c r="AU569" s="151" t="s">
        <v>152</v>
      </c>
      <c r="AY569" s="16" t="s">
        <v>145</v>
      </c>
      <c r="BE569" s="152">
        <f t="shared" si="44"/>
        <v>0</v>
      </c>
      <c r="BF569" s="152">
        <f t="shared" si="45"/>
        <v>60.12</v>
      </c>
      <c r="BG569" s="152">
        <f t="shared" si="46"/>
        <v>0</v>
      </c>
      <c r="BH569" s="152">
        <f t="shared" si="47"/>
        <v>0</v>
      </c>
      <c r="BI569" s="152">
        <f t="shared" si="48"/>
        <v>0</v>
      </c>
      <c r="BJ569" s="16" t="s">
        <v>152</v>
      </c>
      <c r="BK569" s="152">
        <f t="shared" si="49"/>
        <v>60.12</v>
      </c>
      <c r="BL569" s="16" t="s">
        <v>616</v>
      </c>
      <c r="BM569" s="151" t="s">
        <v>1119</v>
      </c>
    </row>
    <row r="570" spans="2:65" s="1" customFormat="1" ht="24.2" customHeight="1">
      <c r="B570" s="140"/>
      <c r="C570" s="141" t="s">
        <v>1120</v>
      </c>
      <c r="D570" s="141" t="s">
        <v>147</v>
      </c>
      <c r="E570" s="142" t="s">
        <v>1121</v>
      </c>
      <c r="F570" s="143" t="s">
        <v>1122</v>
      </c>
      <c r="G570" s="144" t="s">
        <v>196</v>
      </c>
      <c r="H570" s="145">
        <v>60</v>
      </c>
      <c r="I570" s="146">
        <v>6.19</v>
      </c>
      <c r="J570" s="146">
        <f t="shared" si="40"/>
        <v>371.4</v>
      </c>
      <c r="K570" s="147"/>
      <c r="L570" s="30"/>
      <c r="M570" s="148" t="s">
        <v>1</v>
      </c>
      <c r="N570" s="119" t="s">
        <v>41</v>
      </c>
      <c r="O570" s="149">
        <v>0.28799999999999998</v>
      </c>
      <c r="P570" s="149">
        <f t="shared" si="41"/>
        <v>17.279999999999998</v>
      </c>
      <c r="Q570" s="149">
        <v>0</v>
      </c>
      <c r="R570" s="149">
        <f t="shared" si="42"/>
        <v>0</v>
      </c>
      <c r="S570" s="149">
        <v>0</v>
      </c>
      <c r="T570" s="150">
        <f t="shared" si="43"/>
        <v>0</v>
      </c>
      <c r="AR570" s="151" t="s">
        <v>490</v>
      </c>
      <c r="AT570" s="151" t="s">
        <v>147</v>
      </c>
      <c r="AU570" s="151" t="s">
        <v>152</v>
      </c>
      <c r="AY570" s="16" t="s">
        <v>145</v>
      </c>
      <c r="BE570" s="152">
        <f t="shared" si="44"/>
        <v>0</v>
      </c>
      <c r="BF570" s="152">
        <f t="shared" si="45"/>
        <v>371.4</v>
      </c>
      <c r="BG570" s="152">
        <f t="shared" si="46"/>
        <v>0</v>
      </c>
      <c r="BH570" s="152">
        <f t="shared" si="47"/>
        <v>0</v>
      </c>
      <c r="BI570" s="152">
        <f t="shared" si="48"/>
        <v>0</v>
      </c>
      <c r="BJ570" s="16" t="s">
        <v>152</v>
      </c>
      <c r="BK570" s="152">
        <f t="shared" si="49"/>
        <v>371.4</v>
      </c>
      <c r="BL570" s="16" t="s">
        <v>490</v>
      </c>
      <c r="BM570" s="151" t="s">
        <v>1123</v>
      </c>
    </row>
    <row r="571" spans="2:65" s="1" customFormat="1" ht="24.2" customHeight="1">
      <c r="B571" s="140"/>
      <c r="C571" s="166" t="s">
        <v>1124</v>
      </c>
      <c r="D571" s="166" t="s">
        <v>193</v>
      </c>
      <c r="E571" s="167" t="s">
        <v>1125</v>
      </c>
      <c r="F571" s="168" t="s">
        <v>1126</v>
      </c>
      <c r="G571" s="169" t="s">
        <v>196</v>
      </c>
      <c r="H571" s="170">
        <v>60</v>
      </c>
      <c r="I571" s="171">
        <v>7.51</v>
      </c>
      <c r="J571" s="171">
        <f t="shared" si="40"/>
        <v>450.6</v>
      </c>
      <c r="K571" s="172"/>
      <c r="L571" s="173"/>
      <c r="M571" s="174" t="s">
        <v>1</v>
      </c>
      <c r="N571" s="175" t="s">
        <v>41</v>
      </c>
      <c r="O571" s="149">
        <v>0</v>
      </c>
      <c r="P571" s="149">
        <f t="shared" si="41"/>
        <v>0</v>
      </c>
      <c r="Q571" s="149">
        <v>1E-4</v>
      </c>
      <c r="R571" s="149">
        <f t="shared" si="42"/>
        <v>6.0000000000000001E-3</v>
      </c>
      <c r="S571" s="149">
        <v>0</v>
      </c>
      <c r="T571" s="150">
        <f t="shared" si="43"/>
        <v>0</v>
      </c>
      <c r="AR571" s="151" t="s">
        <v>616</v>
      </c>
      <c r="AT571" s="151" t="s">
        <v>193</v>
      </c>
      <c r="AU571" s="151" t="s">
        <v>152</v>
      </c>
      <c r="AY571" s="16" t="s">
        <v>145</v>
      </c>
      <c r="BE571" s="152">
        <f t="shared" si="44"/>
        <v>0</v>
      </c>
      <c r="BF571" s="152">
        <f t="shared" si="45"/>
        <v>450.6</v>
      </c>
      <c r="BG571" s="152">
        <f t="shared" si="46"/>
        <v>0</v>
      </c>
      <c r="BH571" s="152">
        <f t="shared" si="47"/>
        <v>0</v>
      </c>
      <c r="BI571" s="152">
        <f t="shared" si="48"/>
        <v>0</v>
      </c>
      <c r="BJ571" s="16" t="s">
        <v>152</v>
      </c>
      <c r="BK571" s="152">
        <f t="shared" si="49"/>
        <v>450.6</v>
      </c>
      <c r="BL571" s="16" t="s">
        <v>616</v>
      </c>
      <c r="BM571" s="151" t="s">
        <v>1127</v>
      </c>
    </row>
    <row r="572" spans="2:65" s="1" customFormat="1" ht="24.2" customHeight="1">
      <c r="B572" s="140"/>
      <c r="C572" s="141" t="s">
        <v>1128</v>
      </c>
      <c r="D572" s="141" t="s">
        <v>147</v>
      </c>
      <c r="E572" s="142" t="s">
        <v>1129</v>
      </c>
      <c r="F572" s="143" t="s">
        <v>1130</v>
      </c>
      <c r="G572" s="144" t="s">
        <v>196</v>
      </c>
      <c r="H572" s="145">
        <v>1</v>
      </c>
      <c r="I572" s="146">
        <v>40.380000000000003</v>
      </c>
      <c r="J572" s="146">
        <f t="shared" si="40"/>
        <v>40.380000000000003</v>
      </c>
      <c r="K572" s="147"/>
      <c r="L572" s="30"/>
      <c r="M572" s="148" t="s">
        <v>1</v>
      </c>
      <c r="N572" s="119" t="s">
        <v>41</v>
      </c>
      <c r="O572" s="149">
        <v>1.88</v>
      </c>
      <c r="P572" s="149">
        <f t="shared" si="41"/>
        <v>1.88</v>
      </c>
      <c r="Q572" s="149">
        <v>0</v>
      </c>
      <c r="R572" s="149">
        <f t="shared" si="42"/>
        <v>0</v>
      </c>
      <c r="S572" s="149">
        <v>0</v>
      </c>
      <c r="T572" s="150">
        <f t="shared" si="43"/>
        <v>0</v>
      </c>
      <c r="AR572" s="151" t="s">
        <v>490</v>
      </c>
      <c r="AT572" s="151" t="s">
        <v>147</v>
      </c>
      <c r="AU572" s="151" t="s">
        <v>152</v>
      </c>
      <c r="AY572" s="16" t="s">
        <v>145</v>
      </c>
      <c r="BE572" s="152">
        <f t="shared" si="44"/>
        <v>0</v>
      </c>
      <c r="BF572" s="152">
        <f t="shared" si="45"/>
        <v>40.380000000000003</v>
      </c>
      <c r="BG572" s="152">
        <f t="shared" si="46"/>
        <v>0</v>
      </c>
      <c r="BH572" s="152">
        <f t="shared" si="47"/>
        <v>0</v>
      </c>
      <c r="BI572" s="152">
        <f t="shared" si="48"/>
        <v>0</v>
      </c>
      <c r="BJ572" s="16" t="s">
        <v>152</v>
      </c>
      <c r="BK572" s="152">
        <f t="shared" si="49"/>
        <v>40.380000000000003</v>
      </c>
      <c r="BL572" s="16" t="s">
        <v>490</v>
      </c>
      <c r="BM572" s="151" t="s">
        <v>1131</v>
      </c>
    </row>
    <row r="573" spans="2:65" s="1" customFormat="1" ht="37.9" customHeight="1">
      <c r="B573" s="140"/>
      <c r="C573" s="166" t="s">
        <v>1132</v>
      </c>
      <c r="D573" s="166" t="s">
        <v>193</v>
      </c>
      <c r="E573" s="167" t="s">
        <v>1133</v>
      </c>
      <c r="F573" s="168" t="s">
        <v>1134</v>
      </c>
      <c r="G573" s="169" t="s">
        <v>196</v>
      </c>
      <c r="H573" s="170">
        <v>1</v>
      </c>
      <c r="I573" s="171">
        <v>218.53</v>
      </c>
      <c r="J573" s="171">
        <f t="shared" si="40"/>
        <v>218.53</v>
      </c>
      <c r="K573" s="172"/>
      <c r="L573" s="173"/>
      <c r="M573" s="174" t="s">
        <v>1</v>
      </c>
      <c r="N573" s="175" t="s">
        <v>41</v>
      </c>
      <c r="O573" s="149">
        <v>0</v>
      </c>
      <c r="P573" s="149">
        <f t="shared" si="41"/>
        <v>0</v>
      </c>
      <c r="Q573" s="149">
        <v>1.643E-2</v>
      </c>
      <c r="R573" s="149">
        <f t="shared" si="42"/>
        <v>1.643E-2</v>
      </c>
      <c r="S573" s="149">
        <v>0</v>
      </c>
      <c r="T573" s="150">
        <f t="shared" si="43"/>
        <v>0</v>
      </c>
      <c r="AR573" s="151" t="s">
        <v>616</v>
      </c>
      <c r="AT573" s="151" t="s">
        <v>193</v>
      </c>
      <c r="AU573" s="151" t="s">
        <v>152</v>
      </c>
      <c r="AY573" s="16" t="s">
        <v>145</v>
      </c>
      <c r="BE573" s="152">
        <f t="shared" si="44"/>
        <v>0</v>
      </c>
      <c r="BF573" s="152">
        <f t="shared" si="45"/>
        <v>218.53</v>
      </c>
      <c r="BG573" s="152">
        <f t="shared" si="46"/>
        <v>0</v>
      </c>
      <c r="BH573" s="152">
        <f t="shared" si="47"/>
        <v>0</v>
      </c>
      <c r="BI573" s="152">
        <f t="shared" si="48"/>
        <v>0</v>
      </c>
      <c r="BJ573" s="16" t="s">
        <v>152</v>
      </c>
      <c r="BK573" s="152">
        <f t="shared" si="49"/>
        <v>218.53</v>
      </c>
      <c r="BL573" s="16" t="s">
        <v>616</v>
      </c>
      <c r="BM573" s="151" t="s">
        <v>1135</v>
      </c>
    </row>
    <row r="574" spans="2:65" s="1" customFormat="1" ht="21.75" customHeight="1">
      <c r="B574" s="140"/>
      <c r="C574" s="141" t="s">
        <v>1136</v>
      </c>
      <c r="D574" s="141" t="s">
        <v>147</v>
      </c>
      <c r="E574" s="142" t="s">
        <v>1137</v>
      </c>
      <c r="F574" s="143" t="s">
        <v>1138</v>
      </c>
      <c r="G574" s="144" t="s">
        <v>196</v>
      </c>
      <c r="H574" s="145">
        <v>25</v>
      </c>
      <c r="I574" s="146">
        <v>8.3800000000000008</v>
      </c>
      <c r="J574" s="146">
        <f t="shared" si="40"/>
        <v>209.5</v>
      </c>
      <c r="K574" s="147"/>
      <c r="L574" s="30"/>
      <c r="M574" s="148" t="s">
        <v>1</v>
      </c>
      <c r="N574" s="119" t="s">
        <v>41</v>
      </c>
      <c r="O574" s="149">
        <v>0.39</v>
      </c>
      <c r="P574" s="149">
        <f t="shared" si="41"/>
        <v>9.75</v>
      </c>
      <c r="Q574" s="149">
        <v>0</v>
      </c>
      <c r="R574" s="149">
        <f t="shared" si="42"/>
        <v>0</v>
      </c>
      <c r="S574" s="149">
        <v>0</v>
      </c>
      <c r="T574" s="150">
        <f t="shared" si="43"/>
        <v>0</v>
      </c>
      <c r="AR574" s="151" t="s">
        <v>490</v>
      </c>
      <c r="AT574" s="151" t="s">
        <v>147</v>
      </c>
      <c r="AU574" s="151" t="s">
        <v>152</v>
      </c>
      <c r="AY574" s="16" t="s">
        <v>145</v>
      </c>
      <c r="BE574" s="152">
        <f t="shared" si="44"/>
        <v>0</v>
      </c>
      <c r="BF574" s="152">
        <f t="shared" si="45"/>
        <v>209.5</v>
      </c>
      <c r="BG574" s="152">
        <f t="shared" si="46"/>
        <v>0</v>
      </c>
      <c r="BH574" s="152">
        <f t="shared" si="47"/>
        <v>0</v>
      </c>
      <c r="BI574" s="152">
        <f t="shared" si="48"/>
        <v>0</v>
      </c>
      <c r="BJ574" s="16" t="s">
        <v>152</v>
      </c>
      <c r="BK574" s="152">
        <f t="shared" si="49"/>
        <v>209.5</v>
      </c>
      <c r="BL574" s="16" t="s">
        <v>490</v>
      </c>
      <c r="BM574" s="151" t="s">
        <v>1139</v>
      </c>
    </row>
    <row r="575" spans="2:65" s="1" customFormat="1" ht="33" customHeight="1">
      <c r="B575" s="140"/>
      <c r="C575" s="166" t="s">
        <v>1140</v>
      </c>
      <c r="D575" s="166" t="s">
        <v>193</v>
      </c>
      <c r="E575" s="167" t="s">
        <v>1141</v>
      </c>
      <c r="F575" s="168" t="s">
        <v>1142</v>
      </c>
      <c r="G575" s="169" t="s">
        <v>196</v>
      </c>
      <c r="H575" s="170">
        <v>25</v>
      </c>
      <c r="I575" s="171">
        <v>30.73</v>
      </c>
      <c r="J575" s="171">
        <f t="shared" si="40"/>
        <v>768.25</v>
      </c>
      <c r="K575" s="172"/>
      <c r="L575" s="173"/>
      <c r="M575" s="174" t="s">
        <v>1</v>
      </c>
      <c r="N575" s="175" t="s">
        <v>41</v>
      </c>
      <c r="O575" s="149">
        <v>0</v>
      </c>
      <c r="P575" s="149">
        <f t="shared" si="41"/>
        <v>0</v>
      </c>
      <c r="Q575" s="149">
        <v>3.0000000000000001E-3</v>
      </c>
      <c r="R575" s="149">
        <f t="shared" si="42"/>
        <v>7.4999999999999997E-2</v>
      </c>
      <c r="S575" s="149">
        <v>0</v>
      </c>
      <c r="T575" s="150">
        <f t="shared" si="43"/>
        <v>0</v>
      </c>
      <c r="AR575" s="151" t="s">
        <v>616</v>
      </c>
      <c r="AT575" s="151" t="s">
        <v>193</v>
      </c>
      <c r="AU575" s="151" t="s">
        <v>152</v>
      </c>
      <c r="AY575" s="16" t="s">
        <v>145</v>
      </c>
      <c r="BE575" s="152">
        <f t="shared" si="44"/>
        <v>0</v>
      </c>
      <c r="BF575" s="152">
        <f t="shared" si="45"/>
        <v>768.25</v>
      </c>
      <c r="BG575" s="152">
        <f t="shared" si="46"/>
        <v>0</v>
      </c>
      <c r="BH575" s="152">
        <f t="shared" si="47"/>
        <v>0</v>
      </c>
      <c r="BI575" s="152">
        <f t="shared" si="48"/>
        <v>0</v>
      </c>
      <c r="BJ575" s="16" t="s">
        <v>152</v>
      </c>
      <c r="BK575" s="152">
        <f t="shared" si="49"/>
        <v>768.25</v>
      </c>
      <c r="BL575" s="16" t="s">
        <v>616</v>
      </c>
      <c r="BM575" s="151" t="s">
        <v>1143</v>
      </c>
    </row>
    <row r="576" spans="2:65" s="1" customFormat="1" ht="24.2" customHeight="1">
      <c r="B576" s="140"/>
      <c r="C576" s="141" t="s">
        <v>1144</v>
      </c>
      <c r="D576" s="141" t="s">
        <v>147</v>
      </c>
      <c r="E576" s="142" t="s">
        <v>1145</v>
      </c>
      <c r="F576" s="143" t="s">
        <v>1146</v>
      </c>
      <c r="G576" s="144" t="s">
        <v>204</v>
      </c>
      <c r="H576" s="145">
        <v>20</v>
      </c>
      <c r="I576" s="146">
        <v>3.22</v>
      </c>
      <c r="J576" s="146">
        <f t="shared" si="40"/>
        <v>64.400000000000006</v>
      </c>
      <c r="K576" s="147"/>
      <c r="L576" s="30"/>
      <c r="M576" s="148" t="s">
        <v>1</v>
      </c>
      <c r="N576" s="119" t="s">
        <v>41</v>
      </c>
      <c r="O576" s="149">
        <v>0.15</v>
      </c>
      <c r="P576" s="149">
        <f t="shared" si="41"/>
        <v>3</v>
      </c>
      <c r="Q576" s="149">
        <v>0</v>
      </c>
      <c r="R576" s="149">
        <f t="shared" si="42"/>
        <v>0</v>
      </c>
      <c r="S576" s="149">
        <v>0</v>
      </c>
      <c r="T576" s="150">
        <f t="shared" si="43"/>
        <v>0</v>
      </c>
      <c r="AR576" s="151" t="s">
        <v>490</v>
      </c>
      <c r="AT576" s="151" t="s">
        <v>147</v>
      </c>
      <c r="AU576" s="151" t="s">
        <v>152</v>
      </c>
      <c r="AY576" s="16" t="s">
        <v>145</v>
      </c>
      <c r="BE576" s="152">
        <f t="shared" si="44"/>
        <v>0</v>
      </c>
      <c r="BF576" s="152">
        <f t="shared" si="45"/>
        <v>64.400000000000006</v>
      </c>
      <c r="BG576" s="152">
        <f t="shared" si="46"/>
        <v>0</v>
      </c>
      <c r="BH576" s="152">
        <f t="shared" si="47"/>
        <v>0</v>
      </c>
      <c r="BI576" s="152">
        <f t="shared" si="48"/>
        <v>0</v>
      </c>
      <c r="BJ576" s="16" t="s">
        <v>152</v>
      </c>
      <c r="BK576" s="152">
        <f t="shared" si="49"/>
        <v>64.400000000000006</v>
      </c>
      <c r="BL576" s="16" t="s">
        <v>490</v>
      </c>
      <c r="BM576" s="151" t="s">
        <v>1147</v>
      </c>
    </row>
    <row r="577" spans="2:65" s="1" customFormat="1" ht="16.5" customHeight="1">
      <c r="B577" s="140"/>
      <c r="C577" s="166" t="s">
        <v>1148</v>
      </c>
      <c r="D577" s="166" t="s">
        <v>193</v>
      </c>
      <c r="E577" s="167" t="s">
        <v>1149</v>
      </c>
      <c r="F577" s="168" t="s">
        <v>1150</v>
      </c>
      <c r="G577" s="169" t="s">
        <v>435</v>
      </c>
      <c r="H577" s="170">
        <v>12.5</v>
      </c>
      <c r="I577" s="171">
        <v>2.27</v>
      </c>
      <c r="J577" s="171">
        <f t="shared" si="40"/>
        <v>28.38</v>
      </c>
      <c r="K577" s="172"/>
      <c r="L577" s="173"/>
      <c r="M577" s="174" t="s">
        <v>1</v>
      </c>
      <c r="N577" s="175" t="s">
        <v>41</v>
      </c>
      <c r="O577" s="149">
        <v>0</v>
      </c>
      <c r="P577" s="149">
        <f t="shared" si="41"/>
        <v>0</v>
      </c>
      <c r="Q577" s="149">
        <v>1E-3</v>
      </c>
      <c r="R577" s="149">
        <f t="shared" si="42"/>
        <v>1.2500000000000001E-2</v>
      </c>
      <c r="S577" s="149">
        <v>0</v>
      </c>
      <c r="T577" s="150">
        <f t="shared" si="43"/>
        <v>0</v>
      </c>
      <c r="AR577" s="151" t="s">
        <v>616</v>
      </c>
      <c r="AT577" s="151" t="s">
        <v>193</v>
      </c>
      <c r="AU577" s="151" t="s">
        <v>152</v>
      </c>
      <c r="AY577" s="16" t="s">
        <v>145</v>
      </c>
      <c r="BE577" s="152">
        <f t="shared" si="44"/>
        <v>0</v>
      </c>
      <c r="BF577" s="152">
        <f t="shared" si="45"/>
        <v>28.38</v>
      </c>
      <c r="BG577" s="152">
        <f t="shared" si="46"/>
        <v>0</v>
      </c>
      <c r="BH577" s="152">
        <f t="shared" si="47"/>
        <v>0</v>
      </c>
      <c r="BI577" s="152">
        <f t="shared" si="48"/>
        <v>0</v>
      </c>
      <c r="BJ577" s="16" t="s">
        <v>152</v>
      </c>
      <c r="BK577" s="152">
        <f t="shared" si="49"/>
        <v>28.38</v>
      </c>
      <c r="BL577" s="16" t="s">
        <v>616</v>
      </c>
      <c r="BM577" s="151" t="s">
        <v>1151</v>
      </c>
    </row>
    <row r="578" spans="2:65" s="1" customFormat="1" ht="24.2" customHeight="1">
      <c r="B578" s="140"/>
      <c r="C578" s="141" t="s">
        <v>1152</v>
      </c>
      <c r="D578" s="141" t="s">
        <v>147</v>
      </c>
      <c r="E578" s="142" t="s">
        <v>1153</v>
      </c>
      <c r="F578" s="143" t="s">
        <v>1154</v>
      </c>
      <c r="G578" s="144" t="s">
        <v>204</v>
      </c>
      <c r="H578" s="145">
        <v>5</v>
      </c>
      <c r="I578" s="146">
        <v>1.45</v>
      </c>
      <c r="J578" s="146">
        <f t="shared" si="40"/>
        <v>7.25</v>
      </c>
      <c r="K578" s="147"/>
      <c r="L578" s="30"/>
      <c r="M578" s="148" t="s">
        <v>1</v>
      </c>
      <c r="N578" s="119" t="s">
        <v>41</v>
      </c>
      <c r="O578" s="149">
        <v>0.08</v>
      </c>
      <c r="P578" s="149">
        <f t="shared" si="41"/>
        <v>0.4</v>
      </c>
      <c r="Q578" s="149">
        <v>0</v>
      </c>
      <c r="R578" s="149">
        <f t="shared" si="42"/>
        <v>0</v>
      </c>
      <c r="S578" s="149">
        <v>0</v>
      </c>
      <c r="T578" s="150">
        <f t="shared" si="43"/>
        <v>0</v>
      </c>
      <c r="AR578" s="151" t="s">
        <v>490</v>
      </c>
      <c r="AT578" s="151" t="s">
        <v>147</v>
      </c>
      <c r="AU578" s="151" t="s">
        <v>152</v>
      </c>
      <c r="AY578" s="16" t="s">
        <v>145</v>
      </c>
      <c r="BE578" s="152">
        <f t="shared" si="44"/>
        <v>0</v>
      </c>
      <c r="BF578" s="152">
        <f t="shared" si="45"/>
        <v>7.25</v>
      </c>
      <c r="BG578" s="152">
        <f t="shared" si="46"/>
        <v>0</v>
      </c>
      <c r="BH578" s="152">
        <f t="shared" si="47"/>
        <v>0</v>
      </c>
      <c r="BI578" s="152">
        <f t="shared" si="48"/>
        <v>0</v>
      </c>
      <c r="BJ578" s="16" t="s">
        <v>152</v>
      </c>
      <c r="BK578" s="152">
        <f t="shared" si="49"/>
        <v>7.25</v>
      </c>
      <c r="BL578" s="16" t="s">
        <v>490</v>
      </c>
      <c r="BM578" s="151" t="s">
        <v>1155</v>
      </c>
    </row>
    <row r="579" spans="2:65" s="1" customFormat="1" ht="16.5" customHeight="1">
      <c r="B579" s="140"/>
      <c r="C579" s="166" t="s">
        <v>1156</v>
      </c>
      <c r="D579" s="166" t="s">
        <v>193</v>
      </c>
      <c r="E579" s="167" t="s">
        <v>1157</v>
      </c>
      <c r="F579" s="168" t="s">
        <v>1158</v>
      </c>
      <c r="G579" s="169" t="s">
        <v>435</v>
      </c>
      <c r="H579" s="170">
        <v>0.1</v>
      </c>
      <c r="I579" s="171">
        <v>12.07</v>
      </c>
      <c r="J579" s="171">
        <f t="shared" si="40"/>
        <v>1.21</v>
      </c>
      <c r="K579" s="172"/>
      <c r="L579" s="173"/>
      <c r="M579" s="174" t="s">
        <v>1</v>
      </c>
      <c r="N579" s="175" t="s">
        <v>41</v>
      </c>
      <c r="O579" s="149">
        <v>0</v>
      </c>
      <c r="P579" s="149">
        <f t="shared" si="41"/>
        <v>0</v>
      </c>
      <c r="Q579" s="149">
        <v>1E-3</v>
      </c>
      <c r="R579" s="149">
        <f t="shared" si="42"/>
        <v>1E-4</v>
      </c>
      <c r="S579" s="149">
        <v>0</v>
      </c>
      <c r="T579" s="150">
        <f t="shared" si="43"/>
        <v>0</v>
      </c>
      <c r="AR579" s="151" t="s">
        <v>616</v>
      </c>
      <c r="AT579" s="151" t="s">
        <v>193</v>
      </c>
      <c r="AU579" s="151" t="s">
        <v>152</v>
      </c>
      <c r="AY579" s="16" t="s">
        <v>145</v>
      </c>
      <c r="BE579" s="152">
        <f t="shared" si="44"/>
        <v>0</v>
      </c>
      <c r="BF579" s="152">
        <f t="shared" si="45"/>
        <v>1.21</v>
      </c>
      <c r="BG579" s="152">
        <f t="shared" si="46"/>
        <v>0</v>
      </c>
      <c r="BH579" s="152">
        <f t="shared" si="47"/>
        <v>0</v>
      </c>
      <c r="BI579" s="152">
        <f t="shared" si="48"/>
        <v>0</v>
      </c>
      <c r="BJ579" s="16" t="s">
        <v>152</v>
      </c>
      <c r="BK579" s="152">
        <f t="shared" si="49"/>
        <v>1.21</v>
      </c>
      <c r="BL579" s="16" t="s">
        <v>616</v>
      </c>
      <c r="BM579" s="151" t="s">
        <v>1159</v>
      </c>
    </row>
    <row r="580" spans="2:65" s="1" customFormat="1" ht="21.75" customHeight="1">
      <c r="B580" s="140"/>
      <c r="C580" s="166" t="s">
        <v>1160</v>
      </c>
      <c r="D580" s="166" t="s">
        <v>193</v>
      </c>
      <c r="E580" s="167" t="s">
        <v>1161</v>
      </c>
      <c r="F580" s="168" t="s">
        <v>1162</v>
      </c>
      <c r="G580" s="169" t="s">
        <v>435</v>
      </c>
      <c r="H580" s="170">
        <v>2.5000000000000001E-2</v>
      </c>
      <c r="I580" s="171">
        <v>4.7699999999999996</v>
      </c>
      <c r="J580" s="171">
        <f t="shared" si="40"/>
        <v>0.12</v>
      </c>
      <c r="K580" s="172"/>
      <c r="L580" s="173"/>
      <c r="M580" s="174" t="s">
        <v>1</v>
      </c>
      <c r="N580" s="175" t="s">
        <v>41</v>
      </c>
      <c r="O580" s="149">
        <v>0</v>
      </c>
      <c r="P580" s="149">
        <f t="shared" si="41"/>
        <v>0</v>
      </c>
      <c r="Q580" s="149">
        <v>1E-3</v>
      </c>
      <c r="R580" s="149">
        <f t="shared" si="42"/>
        <v>2.5000000000000001E-5</v>
      </c>
      <c r="S580" s="149">
        <v>0</v>
      </c>
      <c r="T580" s="150">
        <f t="shared" si="43"/>
        <v>0</v>
      </c>
      <c r="AR580" s="151" t="s">
        <v>616</v>
      </c>
      <c r="AT580" s="151" t="s">
        <v>193</v>
      </c>
      <c r="AU580" s="151" t="s">
        <v>152</v>
      </c>
      <c r="AY580" s="16" t="s">
        <v>145</v>
      </c>
      <c r="BE580" s="152">
        <f t="shared" si="44"/>
        <v>0</v>
      </c>
      <c r="BF580" s="152">
        <f t="shared" si="45"/>
        <v>0.12</v>
      </c>
      <c r="BG580" s="152">
        <f t="shared" si="46"/>
        <v>0</v>
      </c>
      <c r="BH580" s="152">
        <f t="shared" si="47"/>
        <v>0</v>
      </c>
      <c r="BI580" s="152">
        <f t="shared" si="48"/>
        <v>0</v>
      </c>
      <c r="BJ580" s="16" t="s">
        <v>152</v>
      </c>
      <c r="BK580" s="152">
        <f t="shared" si="49"/>
        <v>0.12</v>
      </c>
      <c r="BL580" s="16" t="s">
        <v>616</v>
      </c>
      <c r="BM580" s="151" t="s">
        <v>1163</v>
      </c>
    </row>
    <row r="581" spans="2:65" s="1" customFormat="1" ht="24.2" customHeight="1">
      <c r="B581" s="140"/>
      <c r="C581" s="141" t="s">
        <v>1164</v>
      </c>
      <c r="D581" s="141" t="s">
        <v>147</v>
      </c>
      <c r="E581" s="142" t="s">
        <v>1165</v>
      </c>
      <c r="F581" s="143" t="s">
        <v>1166</v>
      </c>
      <c r="G581" s="144" t="s">
        <v>204</v>
      </c>
      <c r="H581" s="145">
        <v>100</v>
      </c>
      <c r="I581" s="146">
        <v>2.5299999999999998</v>
      </c>
      <c r="J581" s="146">
        <f t="shared" si="40"/>
        <v>253</v>
      </c>
      <c r="K581" s="147"/>
      <c r="L581" s="30"/>
      <c r="M581" s="148" t="s">
        <v>1</v>
      </c>
      <c r="N581" s="119" t="s">
        <v>41</v>
      </c>
      <c r="O581" s="149">
        <v>0.11799999999999999</v>
      </c>
      <c r="P581" s="149">
        <f t="shared" si="41"/>
        <v>11.799999999999999</v>
      </c>
      <c r="Q581" s="149">
        <v>0</v>
      </c>
      <c r="R581" s="149">
        <f t="shared" si="42"/>
        <v>0</v>
      </c>
      <c r="S581" s="149">
        <v>0</v>
      </c>
      <c r="T581" s="150">
        <f t="shared" si="43"/>
        <v>0</v>
      </c>
      <c r="AR581" s="151" t="s">
        <v>490</v>
      </c>
      <c r="AT581" s="151" t="s">
        <v>147</v>
      </c>
      <c r="AU581" s="151" t="s">
        <v>152</v>
      </c>
      <c r="AY581" s="16" t="s">
        <v>145</v>
      </c>
      <c r="BE581" s="152">
        <f t="shared" si="44"/>
        <v>0</v>
      </c>
      <c r="BF581" s="152">
        <f t="shared" si="45"/>
        <v>253</v>
      </c>
      <c r="BG581" s="152">
        <f t="shared" si="46"/>
        <v>0</v>
      </c>
      <c r="BH581" s="152">
        <f t="shared" si="47"/>
        <v>0</v>
      </c>
      <c r="BI581" s="152">
        <f t="shared" si="48"/>
        <v>0</v>
      </c>
      <c r="BJ581" s="16" t="s">
        <v>152</v>
      </c>
      <c r="BK581" s="152">
        <f t="shared" si="49"/>
        <v>253</v>
      </c>
      <c r="BL581" s="16" t="s">
        <v>490</v>
      </c>
      <c r="BM581" s="151" t="s">
        <v>1167</v>
      </c>
    </row>
    <row r="582" spans="2:65" s="12" customFormat="1" ht="11.25">
      <c r="B582" s="153"/>
      <c r="D582" s="154" t="s">
        <v>154</v>
      </c>
      <c r="E582" s="155" t="s">
        <v>1</v>
      </c>
      <c r="F582" s="156" t="s">
        <v>358</v>
      </c>
      <c r="H582" s="157">
        <v>100</v>
      </c>
      <c r="L582" s="153"/>
      <c r="M582" s="158"/>
      <c r="T582" s="159"/>
      <c r="AT582" s="155" t="s">
        <v>154</v>
      </c>
      <c r="AU582" s="155" t="s">
        <v>152</v>
      </c>
      <c r="AV582" s="12" t="s">
        <v>152</v>
      </c>
      <c r="AW582" s="12" t="s">
        <v>29</v>
      </c>
      <c r="AX582" s="12" t="s">
        <v>80</v>
      </c>
      <c r="AY582" s="155" t="s">
        <v>145</v>
      </c>
    </row>
    <row r="583" spans="2:65" s="1" customFormat="1" ht="16.5" customHeight="1">
      <c r="B583" s="140"/>
      <c r="C583" s="166" t="s">
        <v>1168</v>
      </c>
      <c r="D583" s="166" t="s">
        <v>193</v>
      </c>
      <c r="E583" s="167" t="s">
        <v>1169</v>
      </c>
      <c r="F583" s="168" t="s">
        <v>1170</v>
      </c>
      <c r="G583" s="169" t="s">
        <v>435</v>
      </c>
      <c r="H583" s="170">
        <v>95</v>
      </c>
      <c r="I583" s="171">
        <v>2.4700000000000002</v>
      </c>
      <c r="J583" s="171">
        <f>ROUND(I583*H583,2)</f>
        <v>234.65</v>
      </c>
      <c r="K583" s="172"/>
      <c r="L583" s="173"/>
      <c r="M583" s="174" t="s">
        <v>1</v>
      </c>
      <c r="N583" s="175" t="s">
        <v>41</v>
      </c>
      <c r="O583" s="149">
        <v>0</v>
      </c>
      <c r="P583" s="149">
        <f>O583*H583</f>
        <v>0</v>
      </c>
      <c r="Q583" s="149">
        <v>1E-3</v>
      </c>
      <c r="R583" s="149">
        <f>Q583*H583</f>
        <v>9.5000000000000001E-2</v>
      </c>
      <c r="S583" s="149">
        <v>0</v>
      </c>
      <c r="T583" s="150">
        <f>S583*H583</f>
        <v>0</v>
      </c>
      <c r="AR583" s="151" t="s">
        <v>616</v>
      </c>
      <c r="AT583" s="151" t="s">
        <v>193</v>
      </c>
      <c r="AU583" s="151" t="s">
        <v>152</v>
      </c>
      <c r="AY583" s="16" t="s">
        <v>145</v>
      </c>
      <c r="BE583" s="152">
        <f>IF(N583="základná",J583,0)</f>
        <v>0</v>
      </c>
      <c r="BF583" s="152">
        <f>IF(N583="znížená",J583,0)</f>
        <v>234.65</v>
      </c>
      <c r="BG583" s="152">
        <f>IF(N583="zákl. prenesená",J583,0)</f>
        <v>0</v>
      </c>
      <c r="BH583" s="152">
        <f>IF(N583="zníž. prenesená",J583,0)</f>
        <v>0</v>
      </c>
      <c r="BI583" s="152">
        <f>IF(N583="nulová",J583,0)</f>
        <v>0</v>
      </c>
      <c r="BJ583" s="16" t="s">
        <v>152</v>
      </c>
      <c r="BK583" s="152">
        <f>ROUND(I583*H583,2)</f>
        <v>234.65</v>
      </c>
      <c r="BL583" s="16" t="s">
        <v>616</v>
      </c>
      <c r="BM583" s="151" t="s">
        <v>1171</v>
      </c>
    </row>
    <row r="584" spans="2:65" s="1" customFormat="1" ht="24.2" customHeight="1">
      <c r="B584" s="140"/>
      <c r="C584" s="141" t="s">
        <v>1172</v>
      </c>
      <c r="D584" s="141" t="s">
        <v>147</v>
      </c>
      <c r="E584" s="142" t="s">
        <v>1173</v>
      </c>
      <c r="F584" s="143" t="s">
        <v>1174</v>
      </c>
      <c r="G584" s="144" t="s">
        <v>204</v>
      </c>
      <c r="H584" s="145">
        <v>44</v>
      </c>
      <c r="I584" s="146">
        <v>2.79</v>
      </c>
      <c r="J584" s="146">
        <f>ROUND(I584*H584,2)</f>
        <v>122.76</v>
      </c>
      <c r="K584" s="147"/>
      <c r="L584" s="30"/>
      <c r="M584" s="148" t="s">
        <v>1</v>
      </c>
      <c r="N584" s="119" t="s">
        <v>41</v>
      </c>
      <c r="O584" s="149">
        <v>0.13</v>
      </c>
      <c r="P584" s="149">
        <f>O584*H584</f>
        <v>5.7200000000000006</v>
      </c>
      <c r="Q584" s="149">
        <v>0</v>
      </c>
      <c r="R584" s="149">
        <f>Q584*H584</f>
        <v>0</v>
      </c>
      <c r="S584" s="149">
        <v>0</v>
      </c>
      <c r="T584" s="150">
        <f>S584*H584</f>
        <v>0</v>
      </c>
      <c r="AR584" s="151" t="s">
        <v>490</v>
      </c>
      <c r="AT584" s="151" t="s">
        <v>147</v>
      </c>
      <c r="AU584" s="151" t="s">
        <v>152</v>
      </c>
      <c r="AY584" s="16" t="s">
        <v>145</v>
      </c>
      <c r="BE584" s="152">
        <f>IF(N584="základná",J584,0)</f>
        <v>0</v>
      </c>
      <c r="BF584" s="152">
        <f>IF(N584="znížená",J584,0)</f>
        <v>122.76</v>
      </c>
      <c r="BG584" s="152">
        <f>IF(N584="zákl. prenesená",J584,0)</f>
        <v>0</v>
      </c>
      <c r="BH584" s="152">
        <f>IF(N584="zníž. prenesená",J584,0)</f>
        <v>0</v>
      </c>
      <c r="BI584" s="152">
        <f>IF(N584="nulová",J584,0)</f>
        <v>0</v>
      </c>
      <c r="BJ584" s="16" t="s">
        <v>152</v>
      </c>
      <c r="BK584" s="152">
        <f>ROUND(I584*H584,2)</f>
        <v>122.76</v>
      </c>
      <c r="BL584" s="16" t="s">
        <v>490</v>
      </c>
      <c r="BM584" s="151" t="s">
        <v>1175</v>
      </c>
    </row>
    <row r="585" spans="2:65" s="12" customFormat="1" ht="11.25">
      <c r="B585" s="153"/>
      <c r="D585" s="154" t="s">
        <v>154</v>
      </c>
      <c r="E585" s="155" t="s">
        <v>1</v>
      </c>
      <c r="F585" s="156" t="s">
        <v>1176</v>
      </c>
      <c r="H585" s="157">
        <v>44</v>
      </c>
      <c r="L585" s="153"/>
      <c r="M585" s="158"/>
      <c r="T585" s="159"/>
      <c r="AT585" s="155" t="s">
        <v>154</v>
      </c>
      <c r="AU585" s="155" t="s">
        <v>152</v>
      </c>
      <c r="AV585" s="12" t="s">
        <v>152</v>
      </c>
      <c r="AW585" s="12" t="s">
        <v>29</v>
      </c>
      <c r="AX585" s="12" t="s">
        <v>80</v>
      </c>
      <c r="AY585" s="155" t="s">
        <v>145</v>
      </c>
    </row>
    <row r="586" spans="2:65" s="1" customFormat="1" ht="16.5" customHeight="1">
      <c r="B586" s="140"/>
      <c r="C586" s="166" t="s">
        <v>1177</v>
      </c>
      <c r="D586" s="166" t="s">
        <v>193</v>
      </c>
      <c r="E586" s="167" t="s">
        <v>1178</v>
      </c>
      <c r="F586" s="168" t="s">
        <v>1179</v>
      </c>
      <c r="G586" s="169" t="s">
        <v>435</v>
      </c>
      <c r="H586" s="170">
        <v>6.16</v>
      </c>
      <c r="I586" s="171">
        <v>7.27</v>
      </c>
      <c r="J586" s="171">
        <f t="shared" ref="J586:J599" si="50">ROUND(I586*H586,2)</f>
        <v>44.78</v>
      </c>
      <c r="K586" s="172"/>
      <c r="L586" s="173"/>
      <c r="M586" s="174" t="s">
        <v>1</v>
      </c>
      <c r="N586" s="175" t="s">
        <v>41</v>
      </c>
      <c r="O586" s="149">
        <v>0</v>
      </c>
      <c r="P586" s="149">
        <f t="shared" ref="P586:P599" si="51">O586*H586</f>
        <v>0</v>
      </c>
      <c r="Q586" s="149">
        <v>1E-3</v>
      </c>
      <c r="R586" s="149">
        <f t="shared" ref="R586:R599" si="52">Q586*H586</f>
        <v>6.1600000000000005E-3</v>
      </c>
      <c r="S586" s="149">
        <v>0</v>
      </c>
      <c r="T586" s="150">
        <f t="shared" ref="T586:T599" si="53">S586*H586</f>
        <v>0</v>
      </c>
      <c r="AR586" s="151" t="s">
        <v>616</v>
      </c>
      <c r="AT586" s="151" t="s">
        <v>193</v>
      </c>
      <c r="AU586" s="151" t="s">
        <v>152</v>
      </c>
      <c r="AY586" s="16" t="s">
        <v>145</v>
      </c>
      <c r="BE586" s="152">
        <f t="shared" ref="BE586:BE599" si="54">IF(N586="základná",J586,0)</f>
        <v>0</v>
      </c>
      <c r="BF586" s="152">
        <f t="shared" ref="BF586:BF599" si="55">IF(N586="znížená",J586,0)</f>
        <v>44.78</v>
      </c>
      <c r="BG586" s="152">
        <f t="shared" ref="BG586:BG599" si="56">IF(N586="zákl. prenesená",J586,0)</f>
        <v>0</v>
      </c>
      <c r="BH586" s="152">
        <f t="shared" ref="BH586:BH599" si="57">IF(N586="zníž. prenesená",J586,0)</f>
        <v>0</v>
      </c>
      <c r="BI586" s="152">
        <f t="shared" ref="BI586:BI599" si="58">IF(N586="nulová",J586,0)</f>
        <v>0</v>
      </c>
      <c r="BJ586" s="16" t="s">
        <v>152</v>
      </c>
      <c r="BK586" s="152">
        <f t="shared" ref="BK586:BK599" si="59">ROUND(I586*H586,2)</f>
        <v>44.78</v>
      </c>
      <c r="BL586" s="16" t="s">
        <v>616</v>
      </c>
      <c r="BM586" s="151" t="s">
        <v>1180</v>
      </c>
    </row>
    <row r="587" spans="2:65" s="1" customFormat="1" ht="24.2" customHeight="1">
      <c r="B587" s="140"/>
      <c r="C587" s="141" t="s">
        <v>1181</v>
      </c>
      <c r="D587" s="141" t="s">
        <v>147</v>
      </c>
      <c r="E587" s="142" t="s">
        <v>1182</v>
      </c>
      <c r="F587" s="143" t="s">
        <v>1183</v>
      </c>
      <c r="G587" s="144" t="s">
        <v>196</v>
      </c>
      <c r="H587" s="145">
        <v>40</v>
      </c>
      <c r="I587" s="146">
        <v>2.5099999999999998</v>
      </c>
      <c r="J587" s="146">
        <f t="shared" si="50"/>
        <v>100.4</v>
      </c>
      <c r="K587" s="147"/>
      <c r="L587" s="30"/>
      <c r="M587" s="148" t="s">
        <v>1</v>
      </c>
      <c r="N587" s="119" t="s">
        <v>41</v>
      </c>
      <c r="O587" s="149">
        <v>0.11700000000000001</v>
      </c>
      <c r="P587" s="149">
        <f t="shared" si="51"/>
        <v>4.6800000000000006</v>
      </c>
      <c r="Q587" s="149">
        <v>0</v>
      </c>
      <c r="R587" s="149">
        <f t="shared" si="52"/>
        <v>0</v>
      </c>
      <c r="S587" s="149">
        <v>0</v>
      </c>
      <c r="T587" s="150">
        <f t="shared" si="53"/>
        <v>0</v>
      </c>
      <c r="AR587" s="151" t="s">
        <v>490</v>
      </c>
      <c r="AT587" s="151" t="s">
        <v>147</v>
      </c>
      <c r="AU587" s="151" t="s">
        <v>152</v>
      </c>
      <c r="AY587" s="16" t="s">
        <v>145</v>
      </c>
      <c r="BE587" s="152">
        <f t="shared" si="54"/>
        <v>0</v>
      </c>
      <c r="BF587" s="152">
        <f t="shared" si="55"/>
        <v>100.4</v>
      </c>
      <c r="BG587" s="152">
        <f t="shared" si="56"/>
        <v>0</v>
      </c>
      <c r="BH587" s="152">
        <f t="shared" si="57"/>
        <v>0</v>
      </c>
      <c r="BI587" s="152">
        <f t="shared" si="58"/>
        <v>0</v>
      </c>
      <c r="BJ587" s="16" t="s">
        <v>152</v>
      </c>
      <c r="BK587" s="152">
        <f t="shared" si="59"/>
        <v>100.4</v>
      </c>
      <c r="BL587" s="16" t="s">
        <v>490</v>
      </c>
      <c r="BM587" s="151" t="s">
        <v>1184</v>
      </c>
    </row>
    <row r="588" spans="2:65" s="1" customFormat="1" ht="24.2" customHeight="1">
      <c r="B588" s="140"/>
      <c r="C588" s="166" t="s">
        <v>1185</v>
      </c>
      <c r="D588" s="166" t="s">
        <v>193</v>
      </c>
      <c r="E588" s="167" t="s">
        <v>1186</v>
      </c>
      <c r="F588" s="168" t="s">
        <v>1187</v>
      </c>
      <c r="G588" s="169" t="s">
        <v>196</v>
      </c>
      <c r="H588" s="170">
        <v>40</v>
      </c>
      <c r="I588" s="171">
        <v>2.31</v>
      </c>
      <c r="J588" s="171">
        <f t="shared" si="50"/>
        <v>92.4</v>
      </c>
      <c r="K588" s="172"/>
      <c r="L588" s="173"/>
      <c r="M588" s="174" t="s">
        <v>1</v>
      </c>
      <c r="N588" s="175" t="s">
        <v>41</v>
      </c>
      <c r="O588" s="149">
        <v>0</v>
      </c>
      <c r="P588" s="149">
        <f t="shared" si="51"/>
        <v>0</v>
      </c>
      <c r="Q588" s="149">
        <v>9.0000000000000006E-5</v>
      </c>
      <c r="R588" s="149">
        <f t="shared" si="52"/>
        <v>3.6000000000000003E-3</v>
      </c>
      <c r="S588" s="149">
        <v>0</v>
      </c>
      <c r="T588" s="150">
        <f t="shared" si="53"/>
        <v>0</v>
      </c>
      <c r="AR588" s="151" t="s">
        <v>616</v>
      </c>
      <c r="AT588" s="151" t="s">
        <v>193</v>
      </c>
      <c r="AU588" s="151" t="s">
        <v>152</v>
      </c>
      <c r="AY588" s="16" t="s">
        <v>145</v>
      </c>
      <c r="BE588" s="152">
        <f t="shared" si="54"/>
        <v>0</v>
      </c>
      <c r="BF588" s="152">
        <f t="shared" si="55"/>
        <v>92.4</v>
      </c>
      <c r="BG588" s="152">
        <f t="shared" si="56"/>
        <v>0</v>
      </c>
      <c r="BH588" s="152">
        <f t="shared" si="57"/>
        <v>0</v>
      </c>
      <c r="BI588" s="152">
        <f t="shared" si="58"/>
        <v>0</v>
      </c>
      <c r="BJ588" s="16" t="s">
        <v>152</v>
      </c>
      <c r="BK588" s="152">
        <f t="shared" si="59"/>
        <v>92.4</v>
      </c>
      <c r="BL588" s="16" t="s">
        <v>616</v>
      </c>
      <c r="BM588" s="151" t="s">
        <v>1188</v>
      </c>
    </row>
    <row r="589" spans="2:65" s="1" customFormat="1" ht="24.2" customHeight="1">
      <c r="B589" s="140"/>
      <c r="C589" s="141" t="s">
        <v>1189</v>
      </c>
      <c r="D589" s="141" t="s">
        <v>147</v>
      </c>
      <c r="E589" s="142" t="s">
        <v>1190</v>
      </c>
      <c r="F589" s="143" t="s">
        <v>1191</v>
      </c>
      <c r="G589" s="144" t="s">
        <v>196</v>
      </c>
      <c r="H589" s="145">
        <v>4</v>
      </c>
      <c r="I589" s="146">
        <v>10.74</v>
      </c>
      <c r="J589" s="146">
        <f t="shared" si="50"/>
        <v>42.96</v>
      </c>
      <c r="K589" s="147"/>
      <c r="L589" s="30"/>
      <c r="M589" s="148" t="s">
        <v>1</v>
      </c>
      <c r="N589" s="119" t="s">
        <v>41</v>
      </c>
      <c r="O589" s="149">
        <v>0.5</v>
      </c>
      <c r="P589" s="149">
        <f t="shared" si="51"/>
        <v>2</v>
      </c>
      <c r="Q589" s="149">
        <v>0</v>
      </c>
      <c r="R589" s="149">
        <f t="shared" si="52"/>
        <v>0</v>
      </c>
      <c r="S589" s="149">
        <v>0</v>
      </c>
      <c r="T589" s="150">
        <f t="shared" si="53"/>
        <v>0</v>
      </c>
      <c r="AR589" s="151" t="s">
        <v>490</v>
      </c>
      <c r="AT589" s="151" t="s">
        <v>147</v>
      </c>
      <c r="AU589" s="151" t="s">
        <v>152</v>
      </c>
      <c r="AY589" s="16" t="s">
        <v>145</v>
      </c>
      <c r="BE589" s="152">
        <f t="shared" si="54"/>
        <v>0</v>
      </c>
      <c r="BF589" s="152">
        <f t="shared" si="55"/>
        <v>42.96</v>
      </c>
      <c r="BG589" s="152">
        <f t="shared" si="56"/>
        <v>0</v>
      </c>
      <c r="BH589" s="152">
        <f t="shared" si="57"/>
        <v>0</v>
      </c>
      <c r="BI589" s="152">
        <f t="shared" si="58"/>
        <v>0</v>
      </c>
      <c r="BJ589" s="16" t="s">
        <v>152</v>
      </c>
      <c r="BK589" s="152">
        <f t="shared" si="59"/>
        <v>42.96</v>
      </c>
      <c r="BL589" s="16" t="s">
        <v>490</v>
      </c>
      <c r="BM589" s="151" t="s">
        <v>1192</v>
      </c>
    </row>
    <row r="590" spans="2:65" s="1" customFormat="1" ht="21.75" customHeight="1">
      <c r="B590" s="140"/>
      <c r="C590" s="166" t="s">
        <v>1193</v>
      </c>
      <c r="D590" s="166" t="s">
        <v>193</v>
      </c>
      <c r="E590" s="167" t="s">
        <v>1194</v>
      </c>
      <c r="F590" s="168" t="s">
        <v>1195</v>
      </c>
      <c r="G590" s="169" t="s">
        <v>196</v>
      </c>
      <c r="H590" s="170">
        <v>4</v>
      </c>
      <c r="I590" s="171">
        <v>14.05</v>
      </c>
      <c r="J590" s="171">
        <f t="shared" si="50"/>
        <v>56.2</v>
      </c>
      <c r="K590" s="172"/>
      <c r="L590" s="173"/>
      <c r="M590" s="174" t="s">
        <v>1</v>
      </c>
      <c r="N590" s="175" t="s">
        <v>41</v>
      </c>
      <c r="O590" s="149">
        <v>0</v>
      </c>
      <c r="P590" s="149">
        <f t="shared" si="51"/>
        <v>0</v>
      </c>
      <c r="Q590" s="149">
        <v>7.3999999999999999E-4</v>
      </c>
      <c r="R590" s="149">
        <f t="shared" si="52"/>
        <v>2.96E-3</v>
      </c>
      <c r="S590" s="149">
        <v>0</v>
      </c>
      <c r="T590" s="150">
        <f t="shared" si="53"/>
        <v>0</v>
      </c>
      <c r="AR590" s="151" t="s">
        <v>616</v>
      </c>
      <c r="AT590" s="151" t="s">
        <v>193</v>
      </c>
      <c r="AU590" s="151" t="s">
        <v>152</v>
      </c>
      <c r="AY590" s="16" t="s">
        <v>145</v>
      </c>
      <c r="BE590" s="152">
        <f t="shared" si="54"/>
        <v>0</v>
      </c>
      <c r="BF590" s="152">
        <f t="shared" si="55"/>
        <v>56.2</v>
      </c>
      <c r="BG590" s="152">
        <f t="shared" si="56"/>
        <v>0</v>
      </c>
      <c r="BH590" s="152">
        <f t="shared" si="57"/>
        <v>0</v>
      </c>
      <c r="BI590" s="152">
        <f t="shared" si="58"/>
        <v>0</v>
      </c>
      <c r="BJ590" s="16" t="s">
        <v>152</v>
      </c>
      <c r="BK590" s="152">
        <f t="shared" si="59"/>
        <v>56.2</v>
      </c>
      <c r="BL590" s="16" t="s">
        <v>616</v>
      </c>
      <c r="BM590" s="151" t="s">
        <v>1196</v>
      </c>
    </row>
    <row r="591" spans="2:65" s="1" customFormat="1" ht="16.5" customHeight="1">
      <c r="B591" s="140"/>
      <c r="C591" s="141" t="s">
        <v>1197</v>
      </c>
      <c r="D591" s="141" t="s">
        <v>147</v>
      </c>
      <c r="E591" s="142" t="s">
        <v>1198</v>
      </c>
      <c r="F591" s="143" t="s">
        <v>1199</v>
      </c>
      <c r="G591" s="144" t="s">
        <v>196</v>
      </c>
      <c r="H591" s="145">
        <v>10</v>
      </c>
      <c r="I591" s="146">
        <v>2.5099999999999998</v>
      </c>
      <c r="J591" s="146">
        <f t="shared" si="50"/>
        <v>25.1</v>
      </c>
      <c r="K591" s="147"/>
      <c r="L591" s="30"/>
      <c r="M591" s="148" t="s">
        <v>1</v>
      </c>
      <c r="N591" s="119" t="s">
        <v>41</v>
      </c>
      <c r="O591" s="149">
        <v>0.11700000000000001</v>
      </c>
      <c r="P591" s="149">
        <f t="shared" si="51"/>
        <v>1.1700000000000002</v>
      </c>
      <c r="Q591" s="149">
        <v>0</v>
      </c>
      <c r="R591" s="149">
        <f t="shared" si="52"/>
        <v>0</v>
      </c>
      <c r="S591" s="149">
        <v>0</v>
      </c>
      <c r="T591" s="150">
        <f t="shared" si="53"/>
        <v>0</v>
      </c>
      <c r="AR591" s="151" t="s">
        <v>490</v>
      </c>
      <c r="AT591" s="151" t="s">
        <v>147</v>
      </c>
      <c r="AU591" s="151" t="s">
        <v>152</v>
      </c>
      <c r="AY591" s="16" t="s">
        <v>145</v>
      </c>
      <c r="BE591" s="152">
        <f t="shared" si="54"/>
        <v>0</v>
      </c>
      <c r="BF591" s="152">
        <f t="shared" si="55"/>
        <v>25.1</v>
      </c>
      <c r="BG591" s="152">
        <f t="shared" si="56"/>
        <v>0</v>
      </c>
      <c r="BH591" s="152">
        <f t="shared" si="57"/>
        <v>0</v>
      </c>
      <c r="BI591" s="152">
        <f t="shared" si="58"/>
        <v>0</v>
      </c>
      <c r="BJ591" s="16" t="s">
        <v>152</v>
      </c>
      <c r="BK591" s="152">
        <f t="shared" si="59"/>
        <v>25.1</v>
      </c>
      <c r="BL591" s="16" t="s">
        <v>490</v>
      </c>
      <c r="BM591" s="151" t="s">
        <v>1200</v>
      </c>
    </row>
    <row r="592" spans="2:65" s="1" customFormat="1" ht="24.2" customHeight="1">
      <c r="B592" s="140"/>
      <c r="C592" s="166" t="s">
        <v>1201</v>
      </c>
      <c r="D592" s="166" t="s">
        <v>193</v>
      </c>
      <c r="E592" s="167" t="s">
        <v>1202</v>
      </c>
      <c r="F592" s="168" t="s">
        <v>1203</v>
      </c>
      <c r="G592" s="169" t="s">
        <v>196</v>
      </c>
      <c r="H592" s="170">
        <v>10</v>
      </c>
      <c r="I592" s="171">
        <v>1.81</v>
      </c>
      <c r="J592" s="171">
        <f t="shared" si="50"/>
        <v>18.100000000000001</v>
      </c>
      <c r="K592" s="172"/>
      <c r="L592" s="173"/>
      <c r="M592" s="174" t="s">
        <v>1</v>
      </c>
      <c r="N592" s="175" t="s">
        <v>41</v>
      </c>
      <c r="O592" s="149">
        <v>0</v>
      </c>
      <c r="P592" s="149">
        <f t="shared" si="51"/>
        <v>0</v>
      </c>
      <c r="Q592" s="149">
        <v>1E-4</v>
      </c>
      <c r="R592" s="149">
        <f t="shared" si="52"/>
        <v>1E-3</v>
      </c>
      <c r="S592" s="149">
        <v>0</v>
      </c>
      <c r="T592" s="150">
        <f t="shared" si="53"/>
        <v>0</v>
      </c>
      <c r="AR592" s="151" t="s">
        <v>616</v>
      </c>
      <c r="AT592" s="151" t="s">
        <v>193</v>
      </c>
      <c r="AU592" s="151" t="s">
        <v>152</v>
      </c>
      <c r="AY592" s="16" t="s">
        <v>145</v>
      </c>
      <c r="BE592" s="152">
        <f t="shared" si="54"/>
        <v>0</v>
      </c>
      <c r="BF592" s="152">
        <f t="shared" si="55"/>
        <v>18.100000000000001</v>
      </c>
      <c r="BG592" s="152">
        <f t="shared" si="56"/>
        <v>0</v>
      </c>
      <c r="BH592" s="152">
        <f t="shared" si="57"/>
        <v>0</v>
      </c>
      <c r="BI592" s="152">
        <f t="shared" si="58"/>
        <v>0</v>
      </c>
      <c r="BJ592" s="16" t="s">
        <v>152</v>
      </c>
      <c r="BK592" s="152">
        <f t="shared" si="59"/>
        <v>18.100000000000001</v>
      </c>
      <c r="BL592" s="16" t="s">
        <v>616</v>
      </c>
      <c r="BM592" s="151" t="s">
        <v>1204</v>
      </c>
    </row>
    <row r="593" spans="2:65" s="1" customFormat="1" ht="16.5" customHeight="1">
      <c r="B593" s="140"/>
      <c r="C593" s="141" t="s">
        <v>1205</v>
      </c>
      <c r="D593" s="141" t="s">
        <v>147</v>
      </c>
      <c r="E593" s="142" t="s">
        <v>1206</v>
      </c>
      <c r="F593" s="143" t="s">
        <v>1207</v>
      </c>
      <c r="G593" s="144" t="s">
        <v>196</v>
      </c>
      <c r="H593" s="145">
        <v>4</v>
      </c>
      <c r="I593" s="146">
        <v>3.59</v>
      </c>
      <c r="J593" s="146">
        <f t="shared" si="50"/>
        <v>14.36</v>
      </c>
      <c r="K593" s="147"/>
      <c r="L593" s="30"/>
      <c r="M593" s="148" t="s">
        <v>1</v>
      </c>
      <c r="N593" s="119" t="s">
        <v>41</v>
      </c>
      <c r="O593" s="149">
        <v>0.16700000000000001</v>
      </c>
      <c r="P593" s="149">
        <f t="shared" si="51"/>
        <v>0.66800000000000004</v>
      </c>
      <c r="Q593" s="149">
        <v>0</v>
      </c>
      <c r="R593" s="149">
        <f t="shared" si="52"/>
        <v>0</v>
      </c>
      <c r="S593" s="149">
        <v>0</v>
      </c>
      <c r="T593" s="150">
        <f t="shared" si="53"/>
        <v>0</v>
      </c>
      <c r="AR593" s="151" t="s">
        <v>490</v>
      </c>
      <c r="AT593" s="151" t="s">
        <v>147</v>
      </c>
      <c r="AU593" s="151" t="s">
        <v>152</v>
      </c>
      <c r="AY593" s="16" t="s">
        <v>145</v>
      </c>
      <c r="BE593" s="152">
        <f t="shared" si="54"/>
        <v>0</v>
      </c>
      <c r="BF593" s="152">
        <f t="shared" si="55"/>
        <v>14.36</v>
      </c>
      <c r="BG593" s="152">
        <f t="shared" si="56"/>
        <v>0</v>
      </c>
      <c r="BH593" s="152">
        <f t="shared" si="57"/>
        <v>0</v>
      </c>
      <c r="BI593" s="152">
        <f t="shared" si="58"/>
        <v>0</v>
      </c>
      <c r="BJ593" s="16" t="s">
        <v>152</v>
      </c>
      <c r="BK593" s="152">
        <f t="shared" si="59"/>
        <v>14.36</v>
      </c>
      <c r="BL593" s="16" t="s">
        <v>490</v>
      </c>
      <c r="BM593" s="151" t="s">
        <v>1208</v>
      </c>
    </row>
    <row r="594" spans="2:65" s="1" customFormat="1" ht="16.5" customHeight="1">
      <c r="B594" s="140"/>
      <c r="C594" s="166" t="s">
        <v>1209</v>
      </c>
      <c r="D594" s="166" t="s">
        <v>193</v>
      </c>
      <c r="E594" s="167" t="s">
        <v>1210</v>
      </c>
      <c r="F594" s="168" t="s">
        <v>1211</v>
      </c>
      <c r="G594" s="169" t="s">
        <v>196</v>
      </c>
      <c r="H594" s="170">
        <v>4</v>
      </c>
      <c r="I594" s="171">
        <v>4.21</v>
      </c>
      <c r="J594" s="171">
        <f t="shared" si="50"/>
        <v>16.84</v>
      </c>
      <c r="K594" s="172"/>
      <c r="L594" s="173"/>
      <c r="M594" s="174" t="s">
        <v>1</v>
      </c>
      <c r="N594" s="175" t="s">
        <v>41</v>
      </c>
      <c r="O594" s="149">
        <v>0</v>
      </c>
      <c r="P594" s="149">
        <f t="shared" si="51"/>
        <v>0</v>
      </c>
      <c r="Q594" s="149">
        <v>1.7000000000000001E-4</v>
      </c>
      <c r="R594" s="149">
        <f t="shared" si="52"/>
        <v>6.8000000000000005E-4</v>
      </c>
      <c r="S594" s="149">
        <v>0</v>
      </c>
      <c r="T594" s="150">
        <f t="shared" si="53"/>
        <v>0</v>
      </c>
      <c r="AR594" s="151" t="s">
        <v>616</v>
      </c>
      <c r="AT594" s="151" t="s">
        <v>193</v>
      </c>
      <c r="AU594" s="151" t="s">
        <v>152</v>
      </c>
      <c r="AY594" s="16" t="s">
        <v>145</v>
      </c>
      <c r="BE594" s="152">
        <f t="shared" si="54"/>
        <v>0</v>
      </c>
      <c r="BF594" s="152">
        <f t="shared" si="55"/>
        <v>16.84</v>
      </c>
      <c r="BG594" s="152">
        <f t="shared" si="56"/>
        <v>0</v>
      </c>
      <c r="BH594" s="152">
        <f t="shared" si="57"/>
        <v>0</v>
      </c>
      <c r="BI594" s="152">
        <f t="shared" si="58"/>
        <v>0</v>
      </c>
      <c r="BJ594" s="16" t="s">
        <v>152</v>
      </c>
      <c r="BK594" s="152">
        <f t="shared" si="59"/>
        <v>16.84</v>
      </c>
      <c r="BL594" s="16" t="s">
        <v>616</v>
      </c>
      <c r="BM594" s="151" t="s">
        <v>1212</v>
      </c>
    </row>
    <row r="595" spans="2:65" s="1" customFormat="1" ht="16.5" customHeight="1">
      <c r="B595" s="140"/>
      <c r="C595" s="141" t="s">
        <v>1213</v>
      </c>
      <c r="D595" s="141" t="s">
        <v>147</v>
      </c>
      <c r="E595" s="142" t="s">
        <v>1214</v>
      </c>
      <c r="F595" s="143" t="s">
        <v>1215</v>
      </c>
      <c r="G595" s="144" t="s">
        <v>196</v>
      </c>
      <c r="H595" s="145">
        <v>4</v>
      </c>
      <c r="I595" s="146">
        <v>2.5099999999999998</v>
      </c>
      <c r="J595" s="146">
        <f t="shared" si="50"/>
        <v>10.039999999999999</v>
      </c>
      <c r="K595" s="147"/>
      <c r="L595" s="30"/>
      <c r="M595" s="148" t="s">
        <v>1</v>
      </c>
      <c r="N595" s="119" t="s">
        <v>41</v>
      </c>
      <c r="O595" s="149">
        <v>0.11700000000000001</v>
      </c>
      <c r="P595" s="149">
        <f t="shared" si="51"/>
        <v>0.46800000000000003</v>
      </c>
      <c r="Q595" s="149">
        <v>0</v>
      </c>
      <c r="R595" s="149">
        <f t="shared" si="52"/>
        <v>0</v>
      </c>
      <c r="S595" s="149">
        <v>0</v>
      </c>
      <c r="T595" s="150">
        <f t="shared" si="53"/>
        <v>0</v>
      </c>
      <c r="AR595" s="151" t="s">
        <v>490</v>
      </c>
      <c r="AT595" s="151" t="s">
        <v>147</v>
      </c>
      <c r="AU595" s="151" t="s">
        <v>152</v>
      </c>
      <c r="AY595" s="16" t="s">
        <v>145</v>
      </c>
      <c r="BE595" s="152">
        <f t="shared" si="54"/>
        <v>0</v>
      </c>
      <c r="BF595" s="152">
        <f t="shared" si="55"/>
        <v>10.039999999999999</v>
      </c>
      <c r="BG595" s="152">
        <f t="shared" si="56"/>
        <v>0</v>
      </c>
      <c r="BH595" s="152">
        <f t="shared" si="57"/>
        <v>0</v>
      </c>
      <c r="BI595" s="152">
        <f t="shared" si="58"/>
        <v>0</v>
      </c>
      <c r="BJ595" s="16" t="s">
        <v>152</v>
      </c>
      <c r="BK595" s="152">
        <f t="shared" si="59"/>
        <v>10.039999999999999</v>
      </c>
      <c r="BL595" s="16" t="s">
        <v>490</v>
      </c>
      <c r="BM595" s="151" t="s">
        <v>1216</v>
      </c>
    </row>
    <row r="596" spans="2:65" s="1" customFormat="1" ht="24.2" customHeight="1">
      <c r="B596" s="140"/>
      <c r="C596" s="166" t="s">
        <v>1217</v>
      </c>
      <c r="D596" s="166" t="s">
        <v>193</v>
      </c>
      <c r="E596" s="167" t="s">
        <v>1218</v>
      </c>
      <c r="F596" s="168" t="s">
        <v>1219</v>
      </c>
      <c r="G596" s="169" t="s">
        <v>196</v>
      </c>
      <c r="H596" s="170">
        <v>4</v>
      </c>
      <c r="I596" s="171">
        <v>2.0099999999999998</v>
      </c>
      <c r="J596" s="171">
        <f t="shared" si="50"/>
        <v>8.0399999999999991</v>
      </c>
      <c r="K596" s="172"/>
      <c r="L596" s="173"/>
      <c r="M596" s="174" t="s">
        <v>1</v>
      </c>
      <c r="N596" s="175" t="s">
        <v>41</v>
      </c>
      <c r="O596" s="149">
        <v>0</v>
      </c>
      <c r="P596" s="149">
        <f t="shared" si="51"/>
        <v>0</v>
      </c>
      <c r="Q596" s="149">
        <v>6.9999999999999994E-5</v>
      </c>
      <c r="R596" s="149">
        <f t="shared" si="52"/>
        <v>2.7999999999999998E-4</v>
      </c>
      <c r="S596" s="149">
        <v>0</v>
      </c>
      <c r="T596" s="150">
        <f t="shared" si="53"/>
        <v>0</v>
      </c>
      <c r="AR596" s="151" t="s">
        <v>616</v>
      </c>
      <c r="AT596" s="151" t="s">
        <v>193</v>
      </c>
      <c r="AU596" s="151" t="s">
        <v>152</v>
      </c>
      <c r="AY596" s="16" t="s">
        <v>145</v>
      </c>
      <c r="BE596" s="152">
        <f t="shared" si="54"/>
        <v>0</v>
      </c>
      <c r="BF596" s="152">
        <f t="shared" si="55"/>
        <v>8.0399999999999991</v>
      </c>
      <c r="BG596" s="152">
        <f t="shared" si="56"/>
        <v>0</v>
      </c>
      <c r="BH596" s="152">
        <f t="shared" si="57"/>
        <v>0</v>
      </c>
      <c r="BI596" s="152">
        <f t="shared" si="58"/>
        <v>0</v>
      </c>
      <c r="BJ596" s="16" t="s">
        <v>152</v>
      </c>
      <c r="BK596" s="152">
        <f t="shared" si="59"/>
        <v>8.0399999999999991</v>
      </c>
      <c r="BL596" s="16" t="s">
        <v>616</v>
      </c>
      <c r="BM596" s="151" t="s">
        <v>1220</v>
      </c>
    </row>
    <row r="597" spans="2:65" s="1" customFormat="1" ht="16.5" customHeight="1">
      <c r="B597" s="140"/>
      <c r="C597" s="141" t="s">
        <v>1221</v>
      </c>
      <c r="D597" s="141" t="s">
        <v>147</v>
      </c>
      <c r="E597" s="142" t="s">
        <v>1222</v>
      </c>
      <c r="F597" s="143" t="s">
        <v>1223</v>
      </c>
      <c r="G597" s="144" t="s">
        <v>196</v>
      </c>
      <c r="H597" s="145">
        <v>6</v>
      </c>
      <c r="I597" s="146">
        <v>15.25</v>
      </c>
      <c r="J597" s="146">
        <f t="shared" si="50"/>
        <v>91.5</v>
      </c>
      <c r="K597" s="147"/>
      <c r="L597" s="30"/>
      <c r="M597" s="148" t="s">
        <v>1</v>
      </c>
      <c r="N597" s="119" t="s">
        <v>41</v>
      </c>
      <c r="O597" s="149">
        <v>0.71</v>
      </c>
      <c r="P597" s="149">
        <f t="shared" si="51"/>
        <v>4.26</v>
      </c>
      <c r="Q597" s="149">
        <v>0</v>
      </c>
      <c r="R597" s="149">
        <f t="shared" si="52"/>
        <v>0</v>
      </c>
      <c r="S597" s="149">
        <v>0</v>
      </c>
      <c r="T597" s="150">
        <f t="shared" si="53"/>
        <v>0</v>
      </c>
      <c r="AR597" s="151" t="s">
        <v>490</v>
      </c>
      <c r="AT597" s="151" t="s">
        <v>147</v>
      </c>
      <c r="AU597" s="151" t="s">
        <v>152</v>
      </c>
      <c r="AY597" s="16" t="s">
        <v>145</v>
      </c>
      <c r="BE597" s="152">
        <f t="shared" si="54"/>
        <v>0</v>
      </c>
      <c r="BF597" s="152">
        <f t="shared" si="55"/>
        <v>91.5</v>
      </c>
      <c r="BG597" s="152">
        <f t="shared" si="56"/>
        <v>0</v>
      </c>
      <c r="BH597" s="152">
        <f t="shared" si="57"/>
        <v>0</v>
      </c>
      <c r="BI597" s="152">
        <f t="shared" si="58"/>
        <v>0</v>
      </c>
      <c r="BJ597" s="16" t="s">
        <v>152</v>
      </c>
      <c r="BK597" s="152">
        <f t="shared" si="59"/>
        <v>91.5</v>
      </c>
      <c r="BL597" s="16" t="s">
        <v>490</v>
      </c>
      <c r="BM597" s="151" t="s">
        <v>1224</v>
      </c>
    </row>
    <row r="598" spans="2:65" s="1" customFormat="1" ht="24.2" customHeight="1">
      <c r="B598" s="140"/>
      <c r="C598" s="166" t="s">
        <v>1225</v>
      </c>
      <c r="D598" s="166" t="s">
        <v>193</v>
      </c>
      <c r="E598" s="167" t="s">
        <v>1226</v>
      </c>
      <c r="F598" s="168" t="s">
        <v>1227</v>
      </c>
      <c r="G598" s="169" t="s">
        <v>196</v>
      </c>
      <c r="H598" s="170">
        <v>6</v>
      </c>
      <c r="I598" s="171">
        <v>13.05</v>
      </c>
      <c r="J598" s="171">
        <f t="shared" si="50"/>
        <v>78.3</v>
      </c>
      <c r="K598" s="172"/>
      <c r="L598" s="173"/>
      <c r="M598" s="174" t="s">
        <v>1</v>
      </c>
      <c r="N598" s="175" t="s">
        <v>41</v>
      </c>
      <c r="O598" s="149">
        <v>0</v>
      </c>
      <c r="P598" s="149">
        <f t="shared" si="51"/>
        <v>0</v>
      </c>
      <c r="Q598" s="149">
        <v>6.4000000000000005E-4</v>
      </c>
      <c r="R598" s="149">
        <f t="shared" si="52"/>
        <v>3.8400000000000005E-3</v>
      </c>
      <c r="S598" s="149">
        <v>0</v>
      </c>
      <c r="T598" s="150">
        <f t="shared" si="53"/>
        <v>0</v>
      </c>
      <c r="AR598" s="151" t="s">
        <v>616</v>
      </c>
      <c r="AT598" s="151" t="s">
        <v>193</v>
      </c>
      <c r="AU598" s="151" t="s">
        <v>152</v>
      </c>
      <c r="AY598" s="16" t="s">
        <v>145</v>
      </c>
      <c r="BE598" s="152">
        <f t="shared" si="54"/>
        <v>0</v>
      </c>
      <c r="BF598" s="152">
        <f t="shared" si="55"/>
        <v>78.3</v>
      </c>
      <c r="BG598" s="152">
        <f t="shared" si="56"/>
        <v>0</v>
      </c>
      <c r="BH598" s="152">
        <f t="shared" si="57"/>
        <v>0</v>
      </c>
      <c r="BI598" s="152">
        <f t="shared" si="58"/>
        <v>0</v>
      </c>
      <c r="BJ598" s="16" t="s">
        <v>152</v>
      </c>
      <c r="BK598" s="152">
        <f t="shared" si="59"/>
        <v>78.3</v>
      </c>
      <c r="BL598" s="16" t="s">
        <v>616</v>
      </c>
      <c r="BM598" s="151" t="s">
        <v>1228</v>
      </c>
    </row>
    <row r="599" spans="2:65" s="1" customFormat="1" ht="16.5" customHeight="1">
      <c r="B599" s="140"/>
      <c r="C599" s="141" t="s">
        <v>1229</v>
      </c>
      <c r="D599" s="141" t="s">
        <v>147</v>
      </c>
      <c r="E599" s="142" t="s">
        <v>1230</v>
      </c>
      <c r="F599" s="143" t="s">
        <v>1231</v>
      </c>
      <c r="G599" s="144" t="s">
        <v>190</v>
      </c>
      <c r="H599" s="145">
        <v>162.72</v>
      </c>
      <c r="I599" s="146">
        <v>17.7</v>
      </c>
      <c r="J599" s="146">
        <f t="shared" si="50"/>
        <v>2880.14</v>
      </c>
      <c r="K599" s="147"/>
      <c r="L599" s="30"/>
      <c r="M599" s="148" t="s">
        <v>1</v>
      </c>
      <c r="N599" s="119" t="s">
        <v>41</v>
      </c>
      <c r="O599" s="149">
        <v>0.71199999999999997</v>
      </c>
      <c r="P599" s="149">
        <f t="shared" si="51"/>
        <v>115.85664</v>
      </c>
      <c r="Q599" s="149">
        <v>0</v>
      </c>
      <c r="R599" s="149">
        <f t="shared" si="52"/>
        <v>0</v>
      </c>
      <c r="S599" s="149">
        <v>0</v>
      </c>
      <c r="T599" s="150">
        <f t="shared" si="53"/>
        <v>0</v>
      </c>
      <c r="AR599" s="151" t="s">
        <v>490</v>
      </c>
      <c r="AT599" s="151" t="s">
        <v>147</v>
      </c>
      <c r="AU599" s="151" t="s">
        <v>152</v>
      </c>
      <c r="AY599" s="16" t="s">
        <v>145</v>
      </c>
      <c r="BE599" s="152">
        <f t="shared" si="54"/>
        <v>0</v>
      </c>
      <c r="BF599" s="152">
        <f t="shared" si="55"/>
        <v>2880.14</v>
      </c>
      <c r="BG599" s="152">
        <f t="shared" si="56"/>
        <v>0</v>
      </c>
      <c r="BH599" s="152">
        <f t="shared" si="57"/>
        <v>0</v>
      </c>
      <c r="BI599" s="152">
        <f t="shared" si="58"/>
        <v>0</v>
      </c>
      <c r="BJ599" s="16" t="s">
        <v>152</v>
      </c>
      <c r="BK599" s="152">
        <f t="shared" si="59"/>
        <v>2880.14</v>
      </c>
      <c r="BL599" s="16" t="s">
        <v>490</v>
      </c>
      <c r="BM599" s="151" t="s">
        <v>1232</v>
      </c>
    </row>
    <row r="600" spans="2:65" s="12" customFormat="1" ht="11.25">
      <c r="B600" s="153"/>
      <c r="D600" s="154" t="s">
        <v>154</v>
      </c>
      <c r="E600" s="155" t="s">
        <v>1</v>
      </c>
      <c r="F600" s="156" t="s">
        <v>1233</v>
      </c>
      <c r="H600" s="157">
        <v>162.72</v>
      </c>
      <c r="L600" s="153"/>
      <c r="M600" s="158"/>
      <c r="T600" s="159"/>
      <c r="AT600" s="155" t="s">
        <v>154</v>
      </c>
      <c r="AU600" s="155" t="s">
        <v>152</v>
      </c>
      <c r="AV600" s="12" t="s">
        <v>152</v>
      </c>
      <c r="AW600" s="12" t="s">
        <v>29</v>
      </c>
      <c r="AX600" s="12" t="s">
        <v>80</v>
      </c>
      <c r="AY600" s="155" t="s">
        <v>145</v>
      </c>
    </row>
    <row r="601" spans="2:65" s="1" customFormat="1" ht="33" customHeight="1">
      <c r="B601" s="140"/>
      <c r="C601" s="166" t="s">
        <v>1234</v>
      </c>
      <c r="D601" s="166" t="s">
        <v>193</v>
      </c>
      <c r="E601" s="167" t="s">
        <v>1235</v>
      </c>
      <c r="F601" s="168" t="s">
        <v>1236</v>
      </c>
      <c r="G601" s="169" t="s">
        <v>196</v>
      </c>
      <c r="H601" s="170">
        <v>26.46</v>
      </c>
      <c r="I601" s="171">
        <v>229.35</v>
      </c>
      <c r="J601" s="171">
        <f>ROUND(I601*H601,2)</f>
        <v>6068.6</v>
      </c>
      <c r="K601" s="172"/>
      <c r="L601" s="173"/>
      <c r="M601" s="174" t="s">
        <v>1</v>
      </c>
      <c r="N601" s="175" t="s">
        <v>41</v>
      </c>
      <c r="O601" s="149">
        <v>0</v>
      </c>
      <c r="P601" s="149">
        <f>O601*H601</f>
        <v>0</v>
      </c>
      <c r="Q601" s="149">
        <v>3.4299999999999999E-3</v>
      </c>
      <c r="R601" s="149">
        <f>Q601*H601</f>
        <v>9.07578E-2</v>
      </c>
      <c r="S601" s="149">
        <v>0</v>
      </c>
      <c r="T601" s="150">
        <f>S601*H601</f>
        <v>0</v>
      </c>
      <c r="AR601" s="151" t="s">
        <v>616</v>
      </c>
      <c r="AT601" s="151" t="s">
        <v>193</v>
      </c>
      <c r="AU601" s="151" t="s">
        <v>152</v>
      </c>
      <c r="AY601" s="16" t="s">
        <v>145</v>
      </c>
      <c r="BE601" s="152">
        <f>IF(N601="základná",J601,0)</f>
        <v>0</v>
      </c>
      <c r="BF601" s="152">
        <f>IF(N601="znížená",J601,0)</f>
        <v>6068.6</v>
      </c>
      <c r="BG601" s="152">
        <f>IF(N601="zákl. prenesená",J601,0)</f>
        <v>0</v>
      </c>
      <c r="BH601" s="152">
        <f>IF(N601="zníž. prenesená",J601,0)</f>
        <v>0</v>
      </c>
      <c r="BI601" s="152">
        <f>IF(N601="nulová",J601,0)</f>
        <v>0</v>
      </c>
      <c r="BJ601" s="16" t="s">
        <v>152</v>
      </c>
      <c r="BK601" s="152">
        <f>ROUND(I601*H601,2)</f>
        <v>6068.6</v>
      </c>
      <c r="BL601" s="16" t="s">
        <v>616</v>
      </c>
      <c r="BM601" s="151" t="s">
        <v>1237</v>
      </c>
    </row>
    <row r="602" spans="2:65" s="12" customFormat="1" ht="11.25">
      <c r="B602" s="153"/>
      <c r="D602" s="154" t="s">
        <v>154</v>
      </c>
      <c r="F602" s="156" t="s">
        <v>1238</v>
      </c>
      <c r="H602" s="157">
        <v>26.46</v>
      </c>
      <c r="L602" s="153"/>
      <c r="M602" s="158"/>
      <c r="T602" s="159"/>
      <c r="AT602" s="155" t="s">
        <v>154</v>
      </c>
      <c r="AU602" s="155" t="s">
        <v>152</v>
      </c>
      <c r="AV602" s="12" t="s">
        <v>152</v>
      </c>
      <c r="AW602" s="12" t="s">
        <v>3</v>
      </c>
      <c r="AX602" s="12" t="s">
        <v>80</v>
      </c>
      <c r="AY602" s="155" t="s">
        <v>145</v>
      </c>
    </row>
    <row r="603" spans="2:65" s="1" customFormat="1" ht="21.75" customHeight="1">
      <c r="B603" s="140"/>
      <c r="C603" s="141" t="s">
        <v>1239</v>
      </c>
      <c r="D603" s="141" t="s">
        <v>147</v>
      </c>
      <c r="E603" s="142" t="s">
        <v>1240</v>
      </c>
      <c r="F603" s="143" t="s">
        <v>1241</v>
      </c>
      <c r="G603" s="144" t="s">
        <v>204</v>
      </c>
      <c r="H603" s="145">
        <v>300</v>
      </c>
      <c r="I603" s="146">
        <v>1.03</v>
      </c>
      <c r="J603" s="146">
        <f t="shared" ref="J603:J611" si="60">ROUND(I603*H603,2)</f>
        <v>309</v>
      </c>
      <c r="K603" s="147"/>
      <c r="L603" s="30"/>
      <c r="M603" s="148" t="s">
        <v>1</v>
      </c>
      <c r="N603" s="119" t="s">
        <v>41</v>
      </c>
      <c r="O603" s="149">
        <v>4.8000000000000001E-2</v>
      </c>
      <c r="P603" s="149">
        <f t="shared" ref="P603:P611" si="61">O603*H603</f>
        <v>14.4</v>
      </c>
      <c r="Q603" s="149">
        <v>0</v>
      </c>
      <c r="R603" s="149">
        <f t="shared" ref="R603:R611" si="62">Q603*H603</f>
        <v>0</v>
      </c>
      <c r="S603" s="149">
        <v>0</v>
      </c>
      <c r="T603" s="150">
        <f t="shared" ref="T603:T611" si="63">S603*H603</f>
        <v>0</v>
      </c>
      <c r="AR603" s="151" t="s">
        <v>490</v>
      </c>
      <c r="AT603" s="151" t="s">
        <v>147</v>
      </c>
      <c r="AU603" s="151" t="s">
        <v>152</v>
      </c>
      <c r="AY603" s="16" t="s">
        <v>145</v>
      </c>
      <c r="BE603" s="152">
        <f t="shared" ref="BE603:BE611" si="64">IF(N603="základná",J603,0)</f>
        <v>0</v>
      </c>
      <c r="BF603" s="152">
        <f t="shared" ref="BF603:BF611" si="65">IF(N603="znížená",J603,0)</f>
        <v>309</v>
      </c>
      <c r="BG603" s="152">
        <f t="shared" ref="BG603:BG611" si="66">IF(N603="zákl. prenesená",J603,0)</f>
        <v>0</v>
      </c>
      <c r="BH603" s="152">
        <f t="shared" ref="BH603:BH611" si="67">IF(N603="zníž. prenesená",J603,0)</f>
        <v>0</v>
      </c>
      <c r="BI603" s="152">
        <f t="shared" ref="BI603:BI611" si="68">IF(N603="nulová",J603,0)</f>
        <v>0</v>
      </c>
      <c r="BJ603" s="16" t="s">
        <v>152</v>
      </c>
      <c r="BK603" s="152">
        <f t="shared" ref="BK603:BK611" si="69">ROUND(I603*H603,2)</f>
        <v>309</v>
      </c>
      <c r="BL603" s="16" t="s">
        <v>490</v>
      </c>
      <c r="BM603" s="151" t="s">
        <v>1242</v>
      </c>
    </row>
    <row r="604" spans="2:65" s="1" customFormat="1" ht="16.5" customHeight="1">
      <c r="B604" s="140"/>
      <c r="C604" s="166" t="s">
        <v>1243</v>
      </c>
      <c r="D604" s="166" t="s">
        <v>193</v>
      </c>
      <c r="E604" s="167" t="s">
        <v>1244</v>
      </c>
      <c r="F604" s="168" t="s">
        <v>1245</v>
      </c>
      <c r="G604" s="169" t="s">
        <v>204</v>
      </c>
      <c r="H604" s="170">
        <v>300</v>
      </c>
      <c r="I604" s="171">
        <v>1.82</v>
      </c>
      <c r="J604" s="171">
        <f t="shared" si="60"/>
        <v>546</v>
      </c>
      <c r="K604" s="172"/>
      <c r="L604" s="173"/>
      <c r="M604" s="174" t="s">
        <v>1</v>
      </c>
      <c r="N604" s="175" t="s">
        <v>41</v>
      </c>
      <c r="O604" s="149">
        <v>0</v>
      </c>
      <c r="P604" s="149">
        <f t="shared" si="61"/>
        <v>0</v>
      </c>
      <c r="Q604" s="149">
        <v>2.0000000000000001E-4</v>
      </c>
      <c r="R604" s="149">
        <f t="shared" si="62"/>
        <v>6.0000000000000005E-2</v>
      </c>
      <c r="S604" s="149">
        <v>0</v>
      </c>
      <c r="T604" s="150">
        <f t="shared" si="63"/>
        <v>0</v>
      </c>
      <c r="AR604" s="151" t="s">
        <v>616</v>
      </c>
      <c r="AT604" s="151" t="s">
        <v>193</v>
      </c>
      <c r="AU604" s="151" t="s">
        <v>152</v>
      </c>
      <c r="AY604" s="16" t="s">
        <v>145</v>
      </c>
      <c r="BE604" s="152">
        <f t="shared" si="64"/>
        <v>0</v>
      </c>
      <c r="BF604" s="152">
        <f t="shared" si="65"/>
        <v>546</v>
      </c>
      <c r="BG604" s="152">
        <f t="shared" si="66"/>
        <v>0</v>
      </c>
      <c r="BH604" s="152">
        <f t="shared" si="67"/>
        <v>0</v>
      </c>
      <c r="BI604" s="152">
        <f t="shared" si="68"/>
        <v>0</v>
      </c>
      <c r="BJ604" s="16" t="s">
        <v>152</v>
      </c>
      <c r="BK604" s="152">
        <f t="shared" si="69"/>
        <v>546</v>
      </c>
      <c r="BL604" s="16" t="s">
        <v>616</v>
      </c>
      <c r="BM604" s="151" t="s">
        <v>1246</v>
      </c>
    </row>
    <row r="605" spans="2:65" s="1" customFormat="1" ht="21.75" customHeight="1">
      <c r="B605" s="140"/>
      <c r="C605" s="141" t="s">
        <v>1247</v>
      </c>
      <c r="D605" s="141" t="s">
        <v>147</v>
      </c>
      <c r="E605" s="142" t="s">
        <v>1248</v>
      </c>
      <c r="F605" s="143" t="s">
        <v>1249</v>
      </c>
      <c r="G605" s="144" t="s">
        <v>204</v>
      </c>
      <c r="H605" s="145">
        <v>600</v>
      </c>
      <c r="I605" s="146">
        <v>1.18</v>
      </c>
      <c r="J605" s="146">
        <f t="shared" si="60"/>
        <v>708</v>
      </c>
      <c r="K605" s="147"/>
      <c r="L605" s="30"/>
      <c r="M605" s="148" t="s">
        <v>1</v>
      </c>
      <c r="N605" s="119" t="s">
        <v>41</v>
      </c>
      <c r="O605" s="149">
        <v>5.5E-2</v>
      </c>
      <c r="P605" s="149">
        <f t="shared" si="61"/>
        <v>33</v>
      </c>
      <c r="Q605" s="149">
        <v>0</v>
      </c>
      <c r="R605" s="149">
        <f t="shared" si="62"/>
        <v>0</v>
      </c>
      <c r="S605" s="149">
        <v>0</v>
      </c>
      <c r="T605" s="150">
        <f t="shared" si="63"/>
        <v>0</v>
      </c>
      <c r="AR605" s="151" t="s">
        <v>490</v>
      </c>
      <c r="AT605" s="151" t="s">
        <v>147</v>
      </c>
      <c r="AU605" s="151" t="s">
        <v>152</v>
      </c>
      <c r="AY605" s="16" t="s">
        <v>145</v>
      </c>
      <c r="BE605" s="152">
        <f t="shared" si="64"/>
        <v>0</v>
      </c>
      <c r="BF605" s="152">
        <f t="shared" si="65"/>
        <v>708</v>
      </c>
      <c r="BG605" s="152">
        <f t="shared" si="66"/>
        <v>0</v>
      </c>
      <c r="BH605" s="152">
        <f t="shared" si="67"/>
        <v>0</v>
      </c>
      <c r="BI605" s="152">
        <f t="shared" si="68"/>
        <v>0</v>
      </c>
      <c r="BJ605" s="16" t="s">
        <v>152</v>
      </c>
      <c r="BK605" s="152">
        <f t="shared" si="69"/>
        <v>708</v>
      </c>
      <c r="BL605" s="16" t="s">
        <v>490</v>
      </c>
      <c r="BM605" s="151" t="s">
        <v>1250</v>
      </c>
    </row>
    <row r="606" spans="2:65" s="1" customFormat="1" ht="16.5" customHeight="1">
      <c r="B606" s="140"/>
      <c r="C606" s="166" t="s">
        <v>1251</v>
      </c>
      <c r="D606" s="166" t="s">
        <v>193</v>
      </c>
      <c r="E606" s="167" t="s">
        <v>1252</v>
      </c>
      <c r="F606" s="168" t="s">
        <v>1253</v>
      </c>
      <c r="G606" s="169" t="s">
        <v>204</v>
      </c>
      <c r="H606" s="170">
        <v>600</v>
      </c>
      <c r="I606" s="171">
        <v>2.4300000000000002</v>
      </c>
      <c r="J606" s="171">
        <f t="shared" si="60"/>
        <v>1458</v>
      </c>
      <c r="K606" s="172"/>
      <c r="L606" s="173"/>
      <c r="M606" s="174" t="s">
        <v>1</v>
      </c>
      <c r="N606" s="175" t="s">
        <v>41</v>
      </c>
      <c r="O606" s="149">
        <v>0</v>
      </c>
      <c r="P606" s="149">
        <f t="shared" si="61"/>
        <v>0</v>
      </c>
      <c r="Q606" s="149">
        <v>2.5000000000000001E-4</v>
      </c>
      <c r="R606" s="149">
        <f t="shared" si="62"/>
        <v>0.15</v>
      </c>
      <c r="S606" s="149">
        <v>0</v>
      </c>
      <c r="T606" s="150">
        <f t="shared" si="63"/>
        <v>0</v>
      </c>
      <c r="AR606" s="151" t="s">
        <v>616</v>
      </c>
      <c r="AT606" s="151" t="s">
        <v>193</v>
      </c>
      <c r="AU606" s="151" t="s">
        <v>152</v>
      </c>
      <c r="AY606" s="16" t="s">
        <v>145</v>
      </c>
      <c r="BE606" s="152">
        <f t="shared" si="64"/>
        <v>0</v>
      </c>
      <c r="BF606" s="152">
        <f t="shared" si="65"/>
        <v>1458</v>
      </c>
      <c r="BG606" s="152">
        <f t="shared" si="66"/>
        <v>0</v>
      </c>
      <c r="BH606" s="152">
        <f t="shared" si="67"/>
        <v>0</v>
      </c>
      <c r="BI606" s="152">
        <f t="shared" si="68"/>
        <v>0</v>
      </c>
      <c r="BJ606" s="16" t="s">
        <v>152</v>
      </c>
      <c r="BK606" s="152">
        <f t="shared" si="69"/>
        <v>1458</v>
      </c>
      <c r="BL606" s="16" t="s">
        <v>616</v>
      </c>
      <c r="BM606" s="151" t="s">
        <v>1254</v>
      </c>
    </row>
    <row r="607" spans="2:65" s="1" customFormat="1" ht="21.75" customHeight="1">
      <c r="B607" s="140"/>
      <c r="C607" s="141" t="s">
        <v>1255</v>
      </c>
      <c r="D607" s="141" t="s">
        <v>147</v>
      </c>
      <c r="E607" s="142" t="s">
        <v>1256</v>
      </c>
      <c r="F607" s="143" t="s">
        <v>1257</v>
      </c>
      <c r="G607" s="144" t="s">
        <v>204</v>
      </c>
      <c r="H607" s="145">
        <v>30</v>
      </c>
      <c r="I607" s="146">
        <v>1.27</v>
      </c>
      <c r="J607" s="146">
        <f t="shared" si="60"/>
        <v>38.1</v>
      </c>
      <c r="K607" s="147"/>
      <c r="L607" s="30"/>
      <c r="M607" s="148" t="s">
        <v>1</v>
      </c>
      <c r="N607" s="119" t="s">
        <v>41</v>
      </c>
      <c r="O607" s="149">
        <v>5.8999999999999997E-2</v>
      </c>
      <c r="P607" s="149">
        <f t="shared" si="61"/>
        <v>1.77</v>
      </c>
      <c r="Q607" s="149">
        <v>0</v>
      </c>
      <c r="R607" s="149">
        <f t="shared" si="62"/>
        <v>0</v>
      </c>
      <c r="S607" s="149">
        <v>0</v>
      </c>
      <c r="T607" s="150">
        <f t="shared" si="63"/>
        <v>0</v>
      </c>
      <c r="AR607" s="151" t="s">
        <v>490</v>
      </c>
      <c r="AT607" s="151" t="s">
        <v>147</v>
      </c>
      <c r="AU607" s="151" t="s">
        <v>152</v>
      </c>
      <c r="AY607" s="16" t="s">
        <v>145</v>
      </c>
      <c r="BE607" s="152">
        <f t="shared" si="64"/>
        <v>0</v>
      </c>
      <c r="BF607" s="152">
        <f t="shared" si="65"/>
        <v>38.1</v>
      </c>
      <c r="BG607" s="152">
        <f t="shared" si="66"/>
        <v>0</v>
      </c>
      <c r="BH607" s="152">
        <f t="shared" si="67"/>
        <v>0</v>
      </c>
      <c r="BI607" s="152">
        <f t="shared" si="68"/>
        <v>0</v>
      </c>
      <c r="BJ607" s="16" t="s">
        <v>152</v>
      </c>
      <c r="BK607" s="152">
        <f t="shared" si="69"/>
        <v>38.1</v>
      </c>
      <c r="BL607" s="16" t="s">
        <v>490</v>
      </c>
      <c r="BM607" s="151" t="s">
        <v>1258</v>
      </c>
    </row>
    <row r="608" spans="2:65" s="1" customFormat="1" ht="16.5" customHeight="1">
      <c r="B608" s="140"/>
      <c r="C608" s="166" t="s">
        <v>1259</v>
      </c>
      <c r="D608" s="166" t="s">
        <v>193</v>
      </c>
      <c r="E608" s="167" t="s">
        <v>1260</v>
      </c>
      <c r="F608" s="168" t="s">
        <v>1261</v>
      </c>
      <c r="G608" s="169" t="s">
        <v>204</v>
      </c>
      <c r="H608" s="170">
        <v>30</v>
      </c>
      <c r="I608" s="171">
        <v>3.03</v>
      </c>
      <c r="J608" s="171">
        <f t="shared" si="60"/>
        <v>90.9</v>
      </c>
      <c r="K608" s="172"/>
      <c r="L608" s="173"/>
      <c r="M608" s="174" t="s">
        <v>1</v>
      </c>
      <c r="N608" s="175" t="s">
        <v>41</v>
      </c>
      <c r="O608" s="149">
        <v>0</v>
      </c>
      <c r="P608" s="149">
        <f t="shared" si="61"/>
        <v>0</v>
      </c>
      <c r="Q608" s="149">
        <v>3.4000000000000002E-4</v>
      </c>
      <c r="R608" s="149">
        <f t="shared" si="62"/>
        <v>1.0200000000000001E-2</v>
      </c>
      <c r="S608" s="149">
        <v>0</v>
      </c>
      <c r="T608" s="150">
        <f t="shared" si="63"/>
        <v>0</v>
      </c>
      <c r="AR608" s="151" t="s">
        <v>616</v>
      </c>
      <c r="AT608" s="151" t="s">
        <v>193</v>
      </c>
      <c r="AU608" s="151" t="s">
        <v>152</v>
      </c>
      <c r="AY608" s="16" t="s">
        <v>145</v>
      </c>
      <c r="BE608" s="152">
        <f t="shared" si="64"/>
        <v>0</v>
      </c>
      <c r="BF608" s="152">
        <f t="shared" si="65"/>
        <v>90.9</v>
      </c>
      <c r="BG608" s="152">
        <f t="shared" si="66"/>
        <v>0</v>
      </c>
      <c r="BH608" s="152">
        <f t="shared" si="67"/>
        <v>0</v>
      </c>
      <c r="BI608" s="152">
        <f t="shared" si="68"/>
        <v>0</v>
      </c>
      <c r="BJ608" s="16" t="s">
        <v>152</v>
      </c>
      <c r="BK608" s="152">
        <f t="shared" si="69"/>
        <v>90.9</v>
      </c>
      <c r="BL608" s="16" t="s">
        <v>616</v>
      </c>
      <c r="BM608" s="151" t="s">
        <v>1262</v>
      </c>
    </row>
    <row r="609" spans="2:65" s="1" customFormat="1" ht="21.75" customHeight="1">
      <c r="B609" s="140"/>
      <c r="C609" s="141" t="s">
        <v>1263</v>
      </c>
      <c r="D609" s="141" t="s">
        <v>147</v>
      </c>
      <c r="E609" s="142" t="s">
        <v>1264</v>
      </c>
      <c r="F609" s="143" t="s">
        <v>1265</v>
      </c>
      <c r="G609" s="144" t="s">
        <v>204</v>
      </c>
      <c r="H609" s="145">
        <v>20</v>
      </c>
      <c r="I609" s="146">
        <v>1.72</v>
      </c>
      <c r="J609" s="146">
        <f t="shared" si="60"/>
        <v>34.4</v>
      </c>
      <c r="K609" s="147"/>
      <c r="L609" s="30"/>
      <c r="M609" s="148" t="s">
        <v>1</v>
      </c>
      <c r="N609" s="119" t="s">
        <v>41</v>
      </c>
      <c r="O609" s="149">
        <v>0.08</v>
      </c>
      <c r="P609" s="149">
        <f t="shared" si="61"/>
        <v>1.6</v>
      </c>
      <c r="Q609" s="149">
        <v>0</v>
      </c>
      <c r="R609" s="149">
        <f t="shared" si="62"/>
        <v>0</v>
      </c>
      <c r="S609" s="149">
        <v>0</v>
      </c>
      <c r="T609" s="150">
        <f t="shared" si="63"/>
        <v>0</v>
      </c>
      <c r="AR609" s="151" t="s">
        <v>490</v>
      </c>
      <c r="AT609" s="151" t="s">
        <v>147</v>
      </c>
      <c r="AU609" s="151" t="s">
        <v>152</v>
      </c>
      <c r="AY609" s="16" t="s">
        <v>145</v>
      </c>
      <c r="BE609" s="152">
        <f t="shared" si="64"/>
        <v>0</v>
      </c>
      <c r="BF609" s="152">
        <f t="shared" si="65"/>
        <v>34.4</v>
      </c>
      <c r="BG609" s="152">
        <f t="shared" si="66"/>
        <v>0</v>
      </c>
      <c r="BH609" s="152">
        <f t="shared" si="67"/>
        <v>0</v>
      </c>
      <c r="BI609" s="152">
        <f t="shared" si="68"/>
        <v>0</v>
      </c>
      <c r="BJ609" s="16" t="s">
        <v>152</v>
      </c>
      <c r="BK609" s="152">
        <f t="shared" si="69"/>
        <v>34.4</v>
      </c>
      <c r="BL609" s="16" t="s">
        <v>490</v>
      </c>
      <c r="BM609" s="151" t="s">
        <v>1266</v>
      </c>
    </row>
    <row r="610" spans="2:65" s="1" customFormat="1" ht="16.5" customHeight="1">
      <c r="B610" s="140"/>
      <c r="C610" s="166" t="s">
        <v>1267</v>
      </c>
      <c r="D610" s="166" t="s">
        <v>193</v>
      </c>
      <c r="E610" s="167" t="s">
        <v>1268</v>
      </c>
      <c r="F610" s="168" t="s">
        <v>1269</v>
      </c>
      <c r="G610" s="169" t="s">
        <v>204</v>
      </c>
      <c r="H610" s="170">
        <v>20</v>
      </c>
      <c r="I610" s="171">
        <v>6.36</v>
      </c>
      <c r="J610" s="171">
        <f t="shared" si="60"/>
        <v>127.2</v>
      </c>
      <c r="K610" s="172"/>
      <c r="L610" s="173"/>
      <c r="M610" s="174" t="s">
        <v>1</v>
      </c>
      <c r="N610" s="175" t="s">
        <v>41</v>
      </c>
      <c r="O610" s="149">
        <v>0</v>
      </c>
      <c r="P610" s="149">
        <f t="shared" si="61"/>
        <v>0</v>
      </c>
      <c r="Q610" s="149">
        <v>5.9000000000000003E-4</v>
      </c>
      <c r="R610" s="149">
        <f t="shared" si="62"/>
        <v>1.1800000000000001E-2</v>
      </c>
      <c r="S610" s="149">
        <v>0</v>
      </c>
      <c r="T610" s="150">
        <f t="shared" si="63"/>
        <v>0</v>
      </c>
      <c r="AR610" s="151" t="s">
        <v>616</v>
      </c>
      <c r="AT610" s="151" t="s">
        <v>193</v>
      </c>
      <c r="AU610" s="151" t="s">
        <v>152</v>
      </c>
      <c r="AY610" s="16" t="s">
        <v>145</v>
      </c>
      <c r="BE610" s="152">
        <f t="shared" si="64"/>
        <v>0</v>
      </c>
      <c r="BF610" s="152">
        <f t="shared" si="65"/>
        <v>127.2</v>
      </c>
      <c r="BG610" s="152">
        <f t="shared" si="66"/>
        <v>0</v>
      </c>
      <c r="BH610" s="152">
        <f t="shared" si="67"/>
        <v>0</v>
      </c>
      <c r="BI610" s="152">
        <f t="shared" si="68"/>
        <v>0</v>
      </c>
      <c r="BJ610" s="16" t="s">
        <v>152</v>
      </c>
      <c r="BK610" s="152">
        <f t="shared" si="69"/>
        <v>127.2</v>
      </c>
      <c r="BL610" s="16" t="s">
        <v>616</v>
      </c>
      <c r="BM610" s="151" t="s">
        <v>1270</v>
      </c>
    </row>
    <row r="611" spans="2:65" s="1" customFormat="1" ht="24.2" customHeight="1">
      <c r="B611" s="140"/>
      <c r="C611" s="141" t="s">
        <v>1271</v>
      </c>
      <c r="D611" s="141" t="s">
        <v>147</v>
      </c>
      <c r="E611" s="142" t="s">
        <v>1272</v>
      </c>
      <c r="F611" s="143" t="s">
        <v>1273</v>
      </c>
      <c r="G611" s="144" t="s">
        <v>1274</v>
      </c>
      <c r="H611" s="145">
        <v>165.83099999999999</v>
      </c>
      <c r="I611" s="146">
        <v>0.3</v>
      </c>
      <c r="J611" s="146">
        <f t="shared" si="60"/>
        <v>49.75</v>
      </c>
      <c r="K611" s="147"/>
      <c r="L611" s="30"/>
      <c r="M611" s="182" t="s">
        <v>1</v>
      </c>
      <c r="N611" s="183" t="s">
        <v>41</v>
      </c>
      <c r="O611" s="184">
        <v>0</v>
      </c>
      <c r="P611" s="184">
        <f t="shared" si="61"/>
        <v>0</v>
      </c>
      <c r="Q611" s="184">
        <v>0</v>
      </c>
      <c r="R611" s="184">
        <f t="shared" si="62"/>
        <v>0</v>
      </c>
      <c r="S611" s="184">
        <v>0</v>
      </c>
      <c r="T611" s="185">
        <f t="shared" si="63"/>
        <v>0</v>
      </c>
      <c r="AR611" s="151" t="s">
        <v>490</v>
      </c>
      <c r="AT611" s="151" t="s">
        <v>147</v>
      </c>
      <c r="AU611" s="151" t="s">
        <v>152</v>
      </c>
      <c r="AY611" s="16" t="s">
        <v>145</v>
      </c>
      <c r="BE611" s="152">
        <f t="shared" si="64"/>
        <v>0</v>
      </c>
      <c r="BF611" s="152">
        <f t="shared" si="65"/>
        <v>49.75</v>
      </c>
      <c r="BG611" s="152">
        <f t="shared" si="66"/>
        <v>0</v>
      </c>
      <c r="BH611" s="152">
        <f t="shared" si="67"/>
        <v>0</v>
      </c>
      <c r="BI611" s="152">
        <f t="shared" si="68"/>
        <v>0</v>
      </c>
      <c r="BJ611" s="16" t="s">
        <v>152</v>
      </c>
      <c r="BK611" s="152">
        <f t="shared" si="69"/>
        <v>49.75</v>
      </c>
      <c r="BL611" s="16" t="s">
        <v>490</v>
      </c>
      <c r="BM611" s="151" t="s">
        <v>1275</v>
      </c>
    </row>
    <row r="612" spans="2:65" s="1" customFormat="1" ht="6.95" customHeight="1">
      <c r="B612" s="45"/>
      <c r="C612" s="46"/>
      <c r="D612" s="46"/>
      <c r="E612" s="46"/>
      <c r="F612" s="46"/>
      <c r="G612" s="46"/>
      <c r="H612" s="46"/>
      <c r="I612" s="46"/>
      <c r="J612" s="46"/>
      <c r="K612" s="46"/>
      <c r="L612" s="30"/>
    </row>
  </sheetData>
  <autoFilter ref="C142:K611" xr:uid="{00000000-0009-0000-0000-000001000000}"/>
  <mergeCells count="5">
    <mergeCell ref="E7:H7"/>
    <mergeCell ref="E25:H25"/>
    <mergeCell ref="E85:H85"/>
    <mergeCell ref="E135:H135"/>
    <mergeCell ref="L2:V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BM163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2:46" ht="11.25"/>
    <row r="2" spans="2:46" ht="36.950000000000003" customHeight="1">
      <c r="L2" s="226" t="s">
        <v>5</v>
      </c>
      <c r="M2" s="209"/>
      <c r="N2" s="209"/>
      <c r="O2" s="209"/>
      <c r="P2" s="209"/>
      <c r="Q2" s="209"/>
      <c r="R2" s="209"/>
      <c r="S2" s="209"/>
      <c r="T2" s="209"/>
      <c r="U2" s="209"/>
      <c r="V2" s="209"/>
      <c r="AT2" s="16" t="s">
        <v>84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95</v>
      </c>
      <c r="L4" s="19"/>
      <c r="M4" s="92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5" t="s">
        <v>13</v>
      </c>
      <c r="L6" s="19"/>
    </row>
    <row r="7" spans="2:46" ht="16.5" customHeight="1">
      <c r="B7" s="19"/>
      <c r="E7" s="228" t="str">
        <f>'Rekapitulácia stavby'!K6</f>
        <v>PSBU - Podbanské, Rekreačný objekt</v>
      </c>
      <c r="F7" s="229"/>
      <c r="G7" s="229"/>
      <c r="H7" s="229"/>
      <c r="L7" s="19"/>
    </row>
    <row r="8" spans="2:46" s="1" customFormat="1" ht="12" customHeight="1">
      <c r="B8" s="30"/>
      <c r="D8" s="25" t="s">
        <v>1276</v>
      </c>
      <c r="L8" s="30"/>
    </row>
    <row r="9" spans="2:46" s="1" customFormat="1" ht="16.5" customHeight="1">
      <c r="B9" s="30"/>
      <c r="E9" s="188" t="s">
        <v>1277</v>
      </c>
      <c r="F9" s="227"/>
      <c r="G9" s="227"/>
      <c r="H9" s="227"/>
      <c r="L9" s="30"/>
    </row>
    <row r="10" spans="2:46" s="1" customFormat="1" ht="11.25">
      <c r="B10" s="30"/>
      <c r="L10" s="30"/>
    </row>
    <row r="11" spans="2:46" s="1" customFormat="1" ht="12" customHeight="1">
      <c r="B11" s="30"/>
      <c r="D11" s="25" t="s">
        <v>15</v>
      </c>
      <c r="F11" s="23" t="s">
        <v>1</v>
      </c>
      <c r="I11" s="25" t="s">
        <v>16</v>
      </c>
      <c r="J11" s="23" t="s">
        <v>1</v>
      </c>
      <c r="L11" s="30"/>
    </row>
    <row r="12" spans="2:46" s="1" customFormat="1" ht="12" customHeight="1">
      <c r="B12" s="30"/>
      <c r="D12" s="25" t="s">
        <v>17</v>
      </c>
      <c r="F12" s="23" t="s">
        <v>18</v>
      </c>
      <c r="I12" s="25" t="s">
        <v>19</v>
      </c>
      <c r="J12" s="53" t="str">
        <f>'Rekapitulácia stavby'!AN8</f>
        <v>1. 3. 2024</v>
      </c>
      <c r="L12" s="30"/>
    </row>
    <row r="13" spans="2:46" s="1" customFormat="1" ht="10.9" customHeight="1">
      <c r="B13" s="30"/>
      <c r="L13" s="30"/>
    </row>
    <row r="14" spans="2:46" s="1" customFormat="1" ht="12" customHeight="1">
      <c r="B14" s="30"/>
      <c r="D14" s="25" t="s">
        <v>21</v>
      </c>
      <c r="I14" s="25" t="s">
        <v>22</v>
      </c>
      <c r="J14" s="23" t="s">
        <v>1</v>
      </c>
      <c r="L14" s="30"/>
    </row>
    <row r="15" spans="2:46" s="1" customFormat="1" ht="18" customHeight="1">
      <c r="B15" s="30"/>
      <c r="E15" s="23" t="s">
        <v>23</v>
      </c>
      <c r="I15" s="25" t="s">
        <v>24</v>
      </c>
      <c r="J15" s="23" t="s">
        <v>1</v>
      </c>
      <c r="L15" s="30"/>
    </row>
    <row r="16" spans="2:46" s="1" customFormat="1" ht="6.95" customHeight="1">
      <c r="B16" s="30"/>
      <c r="L16" s="30"/>
    </row>
    <row r="17" spans="2:12" s="1" customFormat="1" ht="12" customHeight="1">
      <c r="B17" s="30"/>
      <c r="D17" s="25" t="s">
        <v>25</v>
      </c>
      <c r="I17" s="25" t="s">
        <v>22</v>
      </c>
      <c r="J17" s="23" t="s">
        <v>1</v>
      </c>
      <c r="L17" s="30"/>
    </row>
    <row r="18" spans="2:12" s="1" customFormat="1" ht="18" customHeight="1">
      <c r="B18" s="30"/>
      <c r="E18" s="23" t="s">
        <v>26</v>
      </c>
      <c r="I18" s="25" t="s">
        <v>24</v>
      </c>
      <c r="J18" s="23" t="s">
        <v>1</v>
      </c>
      <c r="L18" s="30"/>
    </row>
    <row r="19" spans="2:12" s="1" customFormat="1" ht="6.95" customHeight="1">
      <c r="B19" s="30"/>
      <c r="L19" s="30"/>
    </row>
    <row r="20" spans="2:12" s="1" customFormat="1" ht="12" customHeight="1">
      <c r="B20" s="30"/>
      <c r="D20" s="25" t="s">
        <v>27</v>
      </c>
      <c r="I20" s="25" t="s">
        <v>22</v>
      </c>
      <c r="J20" s="23" t="s">
        <v>1</v>
      </c>
      <c r="L20" s="30"/>
    </row>
    <row r="21" spans="2:12" s="1" customFormat="1" ht="18" customHeight="1">
      <c r="B21" s="30"/>
      <c r="E21" s="23" t="s">
        <v>28</v>
      </c>
      <c r="I21" s="25" t="s">
        <v>24</v>
      </c>
      <c r="J21" s="23" t="s">
        <v>1</v>
      </c>
      <c r="L21" s="30"/>
    </row>
    <row r="22" spans="2:12" s="1" customFormat="1" ht="6.95" customHeight="1">
      <c r="B22" s="30"/>
      <c r="L22" s="30"/>
    </row>
    <row r="23" spans="2:12" s="1" customFormat="1" ht="12" customHeight="1">
      <c r="B23" s="30"/>
      <c r="D23" s="25" t="s">
        <v>30</v>
      </c>
      <c r="I23" s="25" t="s">
        <v>22</v>
      </c>
      <c r="J23" s="23" t="str">
        <f>IF('Rekapitulácia stavby'!AN19="","",'Rekapitulácia stavby'!AN19)</f>
        <v/>
      </c>
      <c r="L23" s="30"/>
    </row>
    <row r="24" spans="2:12" s="1" customFormat="1" ht="18" customHeight="1">
      <c r="B24" s="30"/>
      <c r="E24" s="23" t="str">
        <f>IF('Rekapitulácia stavby'!E20="","",'Rekapitulácia stavby'!E20)</f>
        <v xml:space="preserve"> </v>
      </c>
      <c r="I24" s="25" t="s">
        <v>24</v>
      </c>
      <c r="J24" s="23" t="str">
        <f>IF('Rekapitulácia stavby'!AN20="","",'Rekapitulácia stavby'!AN20)</f>
        <v/>
      </c>
      <c r="L24" s="30"/>
    </row>
    <row r="25" spans="2:12" s="1" customFormat="1" ht="6.95" customHeight="1">
      <c r="B25" s="30"/>
      <c r="L25" s="30"/>
    </row>
    <row r="26" spans="2:12" s="1" customFormat="1" ht="12" customHeight="1">
      <c r="B26" s="30"/>
      <c r="D26" s="25" t="s">
        <v>32</v>
      </c>
      <c r="L26" s="30"/>
    </row>
    <row r="27" spans="2:12" s="7" customFormat="1" ht="16.5" customHeight="1">
      <c r="B27" s="93"/>
      <c r="E27" s="211" t="s">
        <v>1</v>
      </c>
      <c r="F27" s="211"/>
      <c r="G27" s="211"/>
      <c r="H27" s="211"/>
      <c r="L27" s="93"/>
    </row>
    <row r="28" spans="2:12" s="1" customFormat="1" ht="6.95" customHeight="1">
      <c r="B28" s="30"/>
      <c r="L28" s="30"/>
    </row>
    <row r="29" spans="2:12" s="1" customFormat="1" ht="6.95" customHeight="1">
      <c r="B29" s="30"/>
      <c r="D29" s="54"/>
      <c r="E29" s="54"/>
      <c r="F29" s="54"/>
      <c r="G29" s="54"/>
      <c r="H29" s="54"/>
      <c r="I29" s="54"/>
      <c r="J29" s="54"/>
      <c r="K29" s="54"/>
      <c r="L29" s="30"/>
    </row>
    <row r="30" spans="2:12" s="1" customFormat="1" ht="14.45" customHeight="1">
      <c r="B30" s="30"/>
      <c r="D30" s="23" t="s">
        <v>96</v>
      </c>
      <c r="J30" s="29">
        <f>J96</f>
        <v>16295.920000000002</v>
      </c>
      <c r="L30" s="30"/>
    </row>
    <row r="31" spans="2:12" s="1" customFormat="1" ht="14.45" customHeight="1">
      <c r="B31" s="30"/>
      <c r="D31" s="28" t="s">
        <v>97</v>
      </c>
      <c r="J31" s="29">
        <f>J105</f>
        <v>0</v>
      </c>
      <c r="L31" s="30"/>
    </row>
    <row r="32" spans="2:12" s="1" customFormat="1" ht="25.35" customHeight="1">
      <c r="B32" s="30"/>
      <c r="D32" s="94" t="s">
        <v>35</v>
      </c>
      <c r="J32" s="67">
        <f>ROUND(J30 + J31, 2)</f>
        <v>16295.92</v>
      </c>
      <c r="L32" s="30"/>
    </row>
    <row r="33" spans="2:12" s="1" customFormat="1" ht="6.95" customHeight="1">
      <c r="B33" s="30"/>
      <c r="D33" s="54"/>
      <c r="E33" s="54"/>
      <c r="F33" s="54"/>
      <c r="G33" s="54"/>
      <c r="H33" s="54"/>
      <c r="I33" s="54"/>
      <c r="J33" s="54"/>
      <c r="K33" s="54"/>
      <c r="L33" s="30"/>
    </row>
    <row r="34" spans="2:12" s="1" customFormat="1" ht="14.45" customHeight="1">
      <c r="B34" s="30"/>
      <c r="F34" s="33" t="s">
        <v>37</v>
      </c>
      <c r="I34" s="33" t="s">
        <v>36</v>
      </c>
      <c r="J34" s="33" t="s">
        <v>38</v>
      </c>
      <c r="L34" s="30"/>
    </row>
    <row r="35" spans="2:12" s="1" customFormat="1" ht="14.45" customHeight="1">
      <c r="B35" s="30"/>
      <c r="D35" s="56" t="s">
        <v>39</v>
      </c>
      <c r="E35" s="35" t="s">
        <v>40</v>
      </c>
      <c r="F35" s="95">
        <f>ROUND((SUM(BE105:BE106) + SUM(BE126:BE162)),  2)</f>
        <v>0</v>
      </c>
      <c r="G35" s="96"/>
      <c r="H35" s="96"/>
      <c r="I35" s="97">
        <v>0.2</v>
      </c>
      <c r="J35" s="95">
        <f>ROUND(((SUM(BE105:BE106) + SUM(BE126:BE162))*I35),  2)</f>
        <v>0</v>
      </c>
      <c r="L35" s="30"/>
    </row>
    <row r="36" spans="2:12" s="1" customFormat="1" ht="14.45" customHeight="1">
      <c r="B36" s="30"/>
      <c r="E36" s="35" t="s">
        <v>41</v>
      </c>
      <c r="F36" s="98">
        <f>ROUND((SUM(BF105:BF106) + SUM(BF126:BF162)),  2)</f>
        <v>16295.92</v>
      </c>
      <c r="I36" s="99">
        <v>0.2</v>
      </c>
      <c r="J36" s="98">
        <f>ROUND(((SUM(BF105:BF106) + SUM(BF126:BF162))*I36),  2)</f>
        <v>3259.18</v>
      </c>
      <c r="L36" s="30"/>
    </row>
    <row r="37" spans="2:12" s="1" customFormat="1" ht="14.45" hidden="1" customHeight="1">
      <c r="B37" s="30"/>
      <c r="E37" s="25" t="s">
        <v>42</v>
      </c>
      <c r="F37" s="98">
        <f>ROUND((SUM(BG105:BG106) + SUM(BG126:BG162)),  2)</f>
        <v>0</v>
      </c>
      <c r="I37" s="99">
        <v>0.2</v>
      </c>
      <c r="J37" s="98">
        <f>0</f>
        <v>0</v>
      </c>
      <c r="L37" s="30"/>
    </row>
    <row r="38" spans="2:12" s="1" customFormat="1" ht="14.45" hidden="1" customHeight="1">
      <c r="B38" s="30"/>
      <c r="E38" s="25" t="s">
        <v>43</v>
      </c>
      <c r="F38" s="98">
        <f>ROUND((SUM(BH105:BH106) + SUM(BH126:BH162)),  2)</f>
        <v>0</v>
      </c>
      <c r="I38" s="99">
        <v>0.2</v>
      </c>
      <c r="J38" s="98">
        <f>0</f>
        <v>0</v>
      </c>
      <c r="L38" s="30"/>
    </row>
    <row r="39" spans="2:12" s="1" customFormat="1" ht="14.45" hidden="1" customHeight="1">
      <c r="B39" s="30"/>
      <c r="E39" s="35" t="s">
        <v>44</v>
      </c>
      <c r="F39" s="95">
        <f>ROUND((SUM(BI105:BI106) + SUM(BI126:BI162)),  2)</f>
        <v>0</v>
      </c>
      <c r="G39" s="96"/>
      <c r="H39" s="96"/>
      <c r="I39" s="97">
        <v>0</v>
      </c>
      <c r="J39" s="95">
        <f>0</f>
        <v>0</v>
      </c>
      <c r="L39" s="30"/>
    </row>
    <row r="40" spans="2:12" s="1" customFormat="1" ht="6.95" customHeight="1">
      <c r="B40" s="30"/>
      <c r="L40" s="30"/>
    </row>
    <row r="41" spans="2:12" s="1" customFormat="1" ht="25.35" customHeight="1">
      <c r="B41" s="30"/>
      <c r="C41" s="90"/>
      <c r="D41" s="100" t="s">
        <v>45</v>
      </c>
      <c r="E41" s="58"/>
      <c r="F41" s="58"/>
      <c r="G41" s="101" t="s">
        <v>46</v>
      </c>
      <c r="H41" s="102" t="s">
        <v>47</v>
      </c>
      <c r="I41" s="58"/>
      <c r="J41" s="103">
        <f>SUM(J32:J39)</f>
        <v>19555.099999999999</v>
      </c>
      <c r="K41" s="104"/>
      <c r="L41" s="30"/>
    </row>
    <row r="42" spans="2:12" s="1" customFormat="1" ht="14.45" customHeight="1">
      <c r="B42" s="30"/>
      <c r="L42" s="30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0"/>
      <c r="D50" s="42" t="s">
        <v>48</v>
      </c>
      <c r="E50" s="43"/>
      <c r="F50" s="43"/>
      <c r="G50" s="42" t="s">
        <v>49</v>
      </c>
      <c r="H50" s="43"/>
      <c r="I50" s="43"/>
      <c r="J50" s="43"/>
      <c r="K50" s="43"/>
      <c r="L50" s="30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0"/>
      <c r="D61" s="44" t="s">
        <v>50</v>
      </c>
      <c r="E61" s="32"/>
      <c r="F61" s="105" t="s">
        <v>51</v>
      </c>
      <c r="G61" s="44" t="s">
        <v>50</v>
      </c>
      <c r="H61" s="32"/>
      <c r="I61" s="32"/>
      <c r="J61" s="106" t="s">
        <v>51</v>
      </c>
      <c r="K61" s="32"/>
      <c r="L61" s="30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0"/>
      <c r="D65" s="42" t="s">
        <v>52</v>
      </c>
      <c r="E65" s="43"/>
      <c r="F65" s="43"/>
      <c r="G65" s="42" t="s">
        <v>53</v>
      </c>
      <c r="H65" s="43"/>
      <c r="I65" s="43"/>
      <c r="J65" s="43"/>
      <c r="K65" s="43"/>
      <c r="L65" s="30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0"/>
      <c r="D76" s="44" t="s">
        <v>50</v>
      </c>
      <c r="E76" s="32"/>
      <c r="F76" s="105" t="s">
        <v>51</v>
      </c>
      <c r="G76" s="44" t="s">
        <v>50</v>
      </c>
      <c r="H76" s="32"/>
      <c r="I76" s="32"/>
      <c r="J76" s="106" t="s">
        <v>51</v>
      </c>
      <c r="K76" s="32"/>
      <c r="L76" s="30"/>
    </row>
    <row r="77" spans="2:12" s="1" customFormat="1" ht="14.45" customHeight="1"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30"/>
    </row>
    <row r="81" spans="2:47" s="1" customFormat="1" ht="6.95" customHeight="1"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30"/>
    </row>
    <row r="82" spans="2:47" s="1" customFormat="1" ht="24.95" customHeight="1">
      <c r="B82" s="30"/>
      <c r="C82" s="20" t="s">
        <v>98</v>
      </c>
      <c r="L82" s="30"/>
    </row>
    <row r="83" spans="2:47" s="1" customFormat="1" ht="6.95" customHeight="1">
      <c r="B83" s="30"/>
      <c r="L83" s="30"/>
    </row>
    <row r="84" spans="2:47" s="1" customFormat="1" ht="12" customHeight="1">
      <c r="B84" s="30"/>
      <c r="C84" s="25" t="s">
        <v>13</v>
      </c>
      <c r="L84" s="30"/>
    </row>
    <row r="85" spans="2:47" s="1" customFormat="1" ht="16.5" customHeight="1">
      <c r="B85" s="30"/>
      <c r="E85" s="228" t="str">
        <f>E7</f>
        <v>PSBU - Podbanské, Rekreačný objekt</v>
      </c>
      <c r="F85" s="229"/>
      <c r="G85" s="229"/>
      <c r="H85" s="229"/>
      <c r="L85" s="30"/>
    </row>
    <row r="86" spans="2:47" s="1" customFormat="1" ht="12" customHeight="1">
      <c r="B86" s="30"/>
      <c r="C86" s="25" t="s">
        <v>1276</v>
      </c>
      <c r="L86" s="30"/>
    </row>
    <row r="87" spans="2:47" s="1" customFormat="1" ht="16.5" customHeight="1">
      <c r="B87" s="30"/>
      <c r="E87" s="188" t="str">
        <f>E9</f>
        <v>2024_DH_03.1 - Vonkajší vodovod a kanalizácia</v>
      </c>
      <c r="F87" s="227"/>
      <c r="G87" s="227"/>
      <c r="H87" s="227"/>
      <c r="L87" s="30"/>
    </row>
    <row r="88" spans="2:47" s="1" customFormat="1" ht="6.95" customHeight="1">
      <c r="B88" s="30"/>
      <c r="L88" s="30"/>
    </row>
    <row r="89" spans="2:47" s="1" customFormat="1" ht="12" customHeight="1">
      <c r="B89" s="30"/>
      <c r="C89" s="25" t="s">
        <v>17</v>
      </c>
      <c r="F89" s="23" t="str">
        <f>F12</f>
        <v>Pribylina</v>
      </c>
      <c r="I89" s="25" t="s">
        <v>19</v>
      </c>
      <c r="J89" s="53" t="str">
        <f>IF(J12="","",J12)</f>
        <v>1. 3. 2024</v>
      </c>
      <c r="L89" s="30"/>
    </row>
    <row r="90" spans="2:47" s="1" customFormat="1" ht="6.95" customHeight="1">
      <c r="B90" s="30"/>
      <c r="L90" s="30"/>
    </row>
    <row r="91" spans="2:47" s="1" customFormat="1" ht="25.7" customHeight="1">
      <c r="B91" s="30"/>
      <c r="C91" s="25" t="s">
        <v>21</v>
      </c>
      <c r="F91" s="23" t="str">
        <f>E15</f>
        <v>PSBU</v>
      </c>
      <c r="I91" s="25" t="s">
        <v>27</v>
      </c>
      <c r="J91" s="26" t="str">
        <f>E21</f>
        <v>Mgr. Art. Matej BLAŽEK</v>
      </c>
      <c r="L91" s="30"/>
    </row>
    <row r="92" spans="2:47" s="1" customFormat="1" ht="15.2" customHeight="1">
      <c r="B92" s="30"/>
      <c r="C92" s="25" t="s">
        <v>25</v>
      </c>
      <c r="F92" s="23" t="str">
        <f>IF(E18="","",E18)</f>
        <v>Na základe výberového konania</v>
      </c>
      <c r="I92" s="25" t="s">
        <v>30</v>
      </c>
      <c r="J92" s="26" t="str">
        <f>E24</f>
        <v xml:space="preserve"> </v>
      </c>
      <c r="L92" s="30"/>
    </row>
    <row r="93" spans="2:47" s="1" customFormat="1" ht="10.35" customHeight="1">
      <c r="B93" s="30"/>
      <c r="L93" s="30"/>
    </row>
    <row r="94" spans="2:47" s="1" customFormat="1" ht="29.25" customHeight="1">
      <c r="B94" s="30"/>
      <c r="C94" s="107" t="s">
        <v>99</v>
      </c>
      <c r="D94" s="90"/>
      <c r="E94" s="90"/>
      <c r="F94" s="90"/>
      <c r="G94" s="90"/>
      <c r="H94" s="90"/>
      <c r="I94" s="90"/>
      <c r="J94" s="108" t="s">
        <v>100</v>
      </c>
      <c r="K94" s="90"/>
      <c r="L94" s="30"/>
    </row>
    <row r="95" spans="2:47" s="1" customFormat="1" ht="10.35" customHeight="1">
      <c r="B95" s="30"/>
      <c r="L95" s="30"/>
    </row>
    <row r="96" spans="2:47" s="1" customFormat="1" ht="22.9" customHeight="1">
      <c r="B96" s="30"/>
      <c r="C96" s="109" t="s">
        <v>101</v>
      </c>
      <c r="J96" s="67">
        <f>J126</f>
        <v>16295.920000000002</v>
      </c>
      <c r="L96" s="30"/>
      <c r="AU96" s="16" t="s">
        <v>102</v>
      </c>
    </row>
    <row r="97" spans="2:14" s="8" customFormat="1" ht="24.95" customHeight="1">
      <c r="B97" s="110"/>
      <c r="D97" s="111" t="s">
        <v>103</v>
      </c>
      <c r="E97" s="112"/>
      <c r="F97" s="112"/>
      <c r="G97" s="112"/>
      <c r="H97" s="112"/>
      <c r="I97" s="112"/>
      <c r="J97" s="113">
        <f>J127</f>
        <v>11944.620000000003</v>
      </c>
      <c r="L97" s="110"/>
    </row>
    <row r="98" spans="2:14" s="9" customFormat="1" ht="19.899999999999999" customHeight="1">
      <c r="B98" s="114"/>
      <c r="D98" s="115" t="s">
        <v>104</v>
      </c>
      <c r="E98" s="116"/>
      <c r="F98" s="116"/>
      <c r="G98" s="116"/>
      <c r="H98" s="116"/>
      <c r="I98" s="116"/>
      <c r="J98" s="117">
        <f>J128</f>
        <v>3358.8900000000003</v>
      </c>
      <c r="L98" s="114"/>
    </row>
    <row r="99" spans="2:14" s="9" customFormat="1" ht="19.899999999999999" customHeight="1">
      <c r="B99" s="114"/>
      <c r="D99" s="115" t="s">
        <v>105</v>
      </c>
      <c r="E99" s="116"/>
      <c r="F99" s="116"/>
      <c r="G99" s="116"/>
      <c r="H99" s="116"/>
      <c r="I99" s="116"/>
      <c r="J99" s="117">
        <f>J141</f>
        <v>414.97</v>
      </c>
      <c r="L99" s="114"/>
    </row>
    <row r="100" spans="2:14" s="9" customFormat="1" ht="19.899999999999999" customHeight="1">
      <c r="B100" s="114"/>
      <c r="D100" s="115" t="s">
        <v>1278</v>
      </c>
      <c r="E100" s="116"/>
      <c r="F100" s="116"/>
      <c r="G100" s="116"/>
      <c r="H100" s="116"/>
      <c r="I100" s="116"/>
      <c r="J100" s="117">
        <f>J144</f>
        <v>8170.7600000000011</v>
      </c>
      <c r="L100" s="114"/>
    </row>
    <row r="101" spans="2:14" s="8" customFormat="1" ht="24.95" customHeight="1">
      <c r="B101" s="110"/>
      <c r="D101" s="111" t="s">
        <v>111</v>
      </c>
      <c r="E101" s="112"/>
      <c r="F101" s="112"/>
      <c r="G101" s="112"/>
      <c r="H101" s="112"/>
      <c r="I101" s="112"/>
      <c r="J101" s="113">
        <f>J156</f>
        <v>4351.3</v>
      </c>
      <c r="L101" s="110"/>
    </row>
    <row r="102" spans="2:14" s="9" customFormat="1" ht="19.899999999999999" customHeight="1">
      <c r="B102" s="114"/>
      <c r="D102" s="115" t="s">
        <v>1279</v>
      </c>
      <c r="E102" s="116"/>
      <c r="F102" s="116"/>
      <c r="G102" s="116"/>
      <c r="H102" s="116"/>
      <c r="I102" s="116"/>
      <c r="J102" s="117">
        <f>J157</f>
        <v>4351.3</v>
      </c>
      <c r="L102" s="114"/>
    </row>
    <row r="103" spans="2:14" s="1" customFormat="1" ht="21.75" customHeight="1">
      <c r="B103" s="30"/>
      <c r="L103" s="30"/>
    </row>
    <row r="104" spans="2:14" s="1" customFormat="1" ht="6.95" customHeight="1">
      <c r="B104" s="30"/>
      <c r="L104" s="30"/>
    </row>
    <row r="105" spans="2:14" s="1" customFormat="1" ht="29.25" customHeight="1">
      <c r="B105" s="30"/>
      <c r="C105" s="109" t="s">
        <v>130</v>
      </c>
      <c r="J105" s="118">
        <v>0</v>
      </c>
      <c r="L105" s="30"/>
      <c r="N105" s="119" t="s">
        <v>39</v>
      </c>
    </row>
    <row r="106" spans="2:14" s="1" customFormat="1" ht="18" customHeight="1">
      <c r="B106" s="30"/>
      <c r="L106" s="30"/>
    </row>
    <row r="107" spans="2:14" s="1" customFormat="1" ht="29.25" customHeight="1">
      <c r="B107" s="30"/>
      <c r="C107" s="89" t="s">
        <v>94</v>
      </c>
      <c r="D107" s="90"/>
      <c r="E107" s="90"/>
      <c r="F107" s="90"/>
      <c r="G107" s="90"/>
      <c r="H107" s="90"/>
      <c r="I107" s="90"/>
      <c r="J107" s="91">
        <f>ROUND(J96+J105,2)</f>
        <v>16295.92</v>
      </c>
      <c r="K107" s="90"/>
      <c r="L107" s="30"/>
    </row>
    <row r="108" spans="2:14" s="1" customFormat="1" ht="6.95" customHeight="1">
      <c r="B108" s="45"/>
      <c r="C108" s="46"/>
      <c r="D108" s="46"/>
      <c r="E108" s="46"/>
      <c r="F108" s="46"/>
      <c r="G108" s="46"/>
      <c r="H108" s="46"/>
      <c r="I108" s="46"/>
      <c r="J108" s="46"/>
      <c r="K108" s="46"/>
      <c r="L108" s="30"/>
    </row>
    <row r="112" spans="2:14" s="1" customFormat="1" ht="6.95" customHeight="1">
      <c r="B112" s="47"/>
      <c r="C112" s="48"/>
      <c r="D112" s="48"/>
      <c r="E112" s="48"/>
      <c r="F112" s="48"/>
      <c r="G112" s="48"/>
      <c r="H112" s="48"/>
      <c r="I112" s="48"/>
      <c r="J112" s="48"/>
      <c r="K112" s="48"/>
      <c r="L112" s="30"/>
    </row>
    <row r="113" spans="2:63" s="1" customFormat="1" ht="24.95" customHeight="1">
      <c r="B113" s="30"/>
      <c r="C113" s="20" t="s">
        <v>131</v>
      </c>
      <c r="L113" s="30"/>
    </row>
    <row r="114" spans="2:63" s="1" customFormat="1" ht="6.95" customHeight="1">
      <c r="B114" s="30"/>
      <c r="L114" s="30"/>
    </row>
    <row r="115" spans="2:63" s="1" customFormat="1" ht="12" customHeight="1">
      <c r="B115" s="30"/>
      <c r="C115" s="25" t="s">
        <v>13</v>
      </c>
      <c r="L115" s="30"/>
    </row>
    <row r="116" spans="2:63" s="1" customFormat="1" ht="16.5" customHeight="1">
      <c r="B116" s="30"/>
      <c r="E116" s="228" t="str">
        <f>E7</f>
        <v>PSBU - Podbanské, Rekreačný objekt</v>
      </c>
      <c r="F116" s="229"/>
      <c r="G116" s="229"/>
      <c r="H116" s="229"/>
      <c r="L116" s="30"/>
    </row>
    <row r="117" spans="2:63" s="1" customFormat="1" ht="12" customHeight="1">
      <c r="B117" s="30"/>
      <c r="C117" s="25" t="s">
        <v>1276</v>
      </c>
      <c r="L117" s="30"/>
    </row>
    <row r="118" spans="2:63" s="1" customFormat="1" ht="16.5" customHeight="1">
      <c r="B118" s="30"/>
      <c r="E118" s="188" t="str">
        <f>E9</f>
        <v>2024_DH_03.1 - Vonkajší vodovod a kanalizácia</v>
      </c>
      <c r="F118" s="227"/>
      <c r="G118" s="227"/>
      <c r="H118" s="227"/>
      <c r="L118" s="30"/>
    </row>
    <row r="119" spans="2:63" s="1" customFormat="1" ht="6.95" customHeight="1">
      <c r="B119" s="30"/>
      <c r="L119" s="30"/>
    </row>
    <row r="120" spans="2:63" s="1" customFormat="1" ht="12" customHeight="1">
      <c r="B120" s="30"/>
      <c r="C120" s="25" t="s">
        <v>17</v>
      </c>
      <c r="F120" s="23" t="str">
        <f>F12</f>
        <v>Pribylina</v>
      </c>
      <c r="I120" s="25" t="s">
        <v>19</v>
      </c>
      <c r="J120" s="53" t="str">
        <f>IF(J12="","",J12)</f>
        <v>1. 3. 2024</v>
      </c>
      <c r="L120" s="30"/>
    </row>
    <row r="121" spans="2:63" s="1" customFormat="1" ht="6.95" customHeight="1">
      <c r="B121" s="30"/>
      <c r="L121" s="30"/>
    </row>
    <row r="122" spans="2:63" s="1" customFormat="1" ht="25.7" customHeight="1">
      <c r="B122" s="30"/>
      <c r="C122" s="25" t="s">
        <v>21</v>
      </c>
      <c r="F122" s="23" t="str">
        <f>E15</f>
        <v>PSBU</v>
      </c>
      <c r="I122" s="25" t="s">
        <v>27</v>
      </c>
      <c r="J122" s="26" t="str">
        <f>E21</f>
        <v>Mgr. Art. Matej BLAŽEK</v>
      </c>
      <c r="L122" s="30"/>
    </row>
    <row r="123" spans="2:63" s="1" customFormat="1" ht="15.2" customHeight="1">
      <c r="B123" s="30"/>
      <c r="C123" s="25" t="s">
        <v>25</v>
      </c>
      <c r="F123" s="23" t="str">
        <f>IF(E18="","",E18)</f>
        <v>Na základe výberového konania</v>
      </c>
      <c r="I123" s="25" t="s">
        <v>30</v>
      </c>
      <c r="J123" s="26" t="str">
        <f>E24</f>
        <v xml:space="preserve"> </v>
      </c>
      <c r="L123" s="30"/>
    </row>
    <row r="124" spans="2:63" s="1" customFormat="1" ht="10.35" customHeight="1">
      <c r="B124" s="30"/>
      <c r="L124" s="30"/>
    </row>
    <row r="125" spans="2:63" s="10" customFormat="1" ht="29.25" customHeight="1">
      <c r="B125" s="120"/>
      <c r="C125" s="121" t="s">
        <v>132</v>
      </c>
      <c r="D125" s="122" t="s">
        <v>60</v>
      </c>
      <c r="E125" s="122" t="s">
        <v>56</v>
      </c>
      <c r="F125" s="122" t="s">
        <v>57</v>
      </c>
      <c r="G125" s="122" t="s">
        <v>133</v>
      </c>
      <c r="H125" s="122" t="s">
        <v>134</v>
      </c>
      <c r="I125" s="122" t="s">
        <v>135</v>
      </c>
      <c r="J125" s="123" t="s">
        <v>100</v>
      </c>
      <c r="K125" s="124" t="s">
        <v>136</v>
      </c>
      <c r="L125" s="120"/>
      <c r="M125" s="60" t="s">
        <v>1</v>
      </c>
      <c r="N125" s="61" t="s">
        <v>39</v>
      </c>
      <c r="O125" s="61" t="s">
        <v>137</v>
      </c>
      <c r="P125" s="61" t="s">
        <v>138</v>
      </c>
      <c r="Q125" s="61" t="s">
        <v>139</v>
      </c>
      <c r="R125" s="61" t="s">
        <v>140</v>
      </c>
      <c r="S125" s="61" t="s">
        <v>141</v>
      </c>
      <c r="T125" s="62" t="s">
        <v>142</v>
      </c>
    </row>
    <row r="126" spans="2:63" s="1" customFormat="1" ht="22.9" customHeight="1">
      <c r="B126" s="30"/>
      <c r="C126" s="65" t="s">
        <v>96</v>
      </c>
      <c r="J126" s="125">
        <f>BK126</f>
        <v>16295.920000000002</v>
      </c>
      <c r="L126" s="30"/>
      <c r="M126" s="63"/>
      <c r="N126" s="54"/>
      <c r="O126" s="54"/>
      <c r="P126" s="126">
        <f>P127+P156</f>
        <v>239.86525999999998</v>
      </c>
      <c r="Q126" s="54"/>
      <c r="R126" s="126">
        <f>R127+R156</f>
        <v>37.599673140000007</v>
      </c>
      <c r="S126" s="54"/>
      <c r="T126" s="127">
        <f>T127+T156</f>
        <v>0</v>
      </c>
      <c r="AT126" s="16" t="s">
        <v>74</v>
      </c>
      <c r="AU126" s="16" t="s">
        <v>102</v>
      </c>
      <c r="BK126" s="128">
        <f>BK127+BK156</f>
        <v>16295.920000000002</v>
      </c>
    </row>
    <row r="127" spans="2:63" s="11" customFormat="1" ht="25.9" customHeight="1">
      <c r="B127" s="129"/>
      <c r="D127" s="130" t="s">
        <v>74</v>
      </c>
      <c r="E127" s="131" t="s">
        <v>143</v>
      </c>
      <c r="F127" s="131" t="s">
        <v>144</v>
      </c>
      <c r="J127" s="132">
        <f>BK127</f>
        <v>11944.620000000003</v>
      </c>
      <c r="L127" s="129"/>
      <c r="M127" s="133"/>
      <c r="P127" s="134">
        <f>P128+P141+P144</f>
        <v>229.33464999999998</v>
      </c>
      <c r="R127" s="134">
        <f>R128+R141+R144</f>
        <v>37.481202910000007</v>
      </c>
      <c r="T127" s="135">
        <f>T128+T141+T144</f>
        <v>0</v>
      </c>
      <c r="AR127" s="130" t="s">
        <v>80</v>
      </c>
      <c r="AT127" s="136" t="s">
        <v>74</v>
      </c>
      <c r="AU127" s="136" t="s">
        <v>75</v>
      </c>
      <c r="AY127" s="130" t="s">
        <v>145</v>
      </c>
      <c r="BK127" s="137">
        <f>BK128+BK141+BK144</f>
        <v>11944.620000000003</v>
      </c>
    </row>
    <row r="128" spans="2:63" s="11" customFormat="1" ht="22.9" customHeight="1">
      <c r="B128" s="129"/>
      <c r="D128" s="130" t="s">
        <v>74</v>
      </c>
      <c r="E128" s="138" t="s">
        <v>80</v>
      </c>
      <c r="F128" s="138" t="s">
        <v>146</v>
      </c>
      <c r="J128" s="139">
        <f>BK128</f>
        <v>3358.8900000000003</v>
      </c>
      <c r="L128" s="129"/>
      <c r="M128" s="133"/>
      <c r="P128" s="134">
        <f>SUM(P129:P140)</f>
        <v>169.29</v>
      </c>
      <c r="R128" s="134">
        <f>SUM(R129:R140)</f>
        <v>10.8</v>
      </c>
      <c r="T128" s="135">
        <f>SUM(T129:T140)</f>
        <v>0</v>
      </c>
      <c r="AR128" s="130" t="s">
        <v>80</v>
      </c>
      <c r="AT128" s="136" t="s">
        <v>74</v>
      </c>
      <c r="AU128" s="136" t="s">
        <v>80</v>
      </c>
      <c r="AY128" s="130" t="s">
        <v>145</v>
      </c>
      <c r="BK128" s="137">
        <f>SUM(BK129:BK140)</f>
        <v>3358.8900000000003</v>
      </c>
    </row>
    <row r="129" spans="2:65" s="1" customFormat="1" ht="21.75" customHeight="1">
      <c r="B129" s="140"/>
      <c r="C129" s="141" t="s">
        <v>178</v>
      </c>
      <c r="D129" s="141" t="s">
        <v>147</v>
      </c>
      <c r="E129" s="142" t="s">
        <v>1280</v>
      </c>
      <c r="F129" s="143" t="s">
        <v>1281</v>
      </c>
      <c r="G129" s="144" t="s">
        <v>150</v>
      </c>
      <c r="H129" s="145">
        <v>19</v>
      </c>
      <c r="I129" s="146">
        <v>21.63</v>
      </c>
      <c r="J129" s="146">
        <f>ROUND(I129*H129,2)</f>
        <v>410.97</v>
      </c>
      <c r="K129" s="147"/>
      <c r="L129" s="30"/>
      <c r="M129" s="148" t="s">
        <v>1</v>
      </c>
      <c r="N129" s="119" t="s">
        <v>41</v>
      </c>
      <c r="O129" s="149">
        <v>1.218</v>
      </c>
      <c r="P129" s="149">
        <f>O129*H129</f>
        <v>23.141999999999999</v>
      </c>
      <c r="Q129" s="149">
        <v>0</v>
      </c>
      <c r="R129" s="149">
        <f>Q129*H129</f>
        <v>0</v>
      </c>
      <c r="S129" s="149">
        <v>0</v>
      </c>
      <c r="T129" s="150">
        <f>S129*H129</f>
        <v>0</v>
      </c>
      <c r="AR129" s="151" t="s">
        <v>151</v>
      </c>
      <c r="AT129" s="151" t="s">
        <v>147</v>
      </c>
      <c r="AU129" s="151" t="s">
        <v>152</v>
      </c>
      <c r="AY129" s="16" t="s">
        <v>145</v>
      </c>
      <c r="BE129" s="152">
        <f>IF(N129="základná",J129,0)</f>
        <v>0</v>
      </c>
      <c r="BF129" s="152">
        <f>IF(N129="znížená",J129,0)</f>
        <v>410.97</v>
      </c>
      <c r="BG129" s="152">
        <f>IF(N129="zákl. prenesená",J129,0)</f>
        <v>0</v>
      </c>
      <c r="BH129" s="152">
        <f>IF(N129="zníž. prenesená",J129,0)</f>
        <v>0</v>
      </c>
      <c r="BI129" s="152">
        <f>IF(N129="nulová",J129,0)</f>
        <v>0</v>
      </c>
      <c r="BJ129" s="16" t="s">
        <v>152</v>
      </c>
      <c r="BK129" s="152">
        <f>ROUND(I129*H129,2)</f>
        <v>410.97</v>
      </c>
      <c r="BL129" s="16" t="s">
        <v>151</v>
      </c>
      <c r="BM129" s="151" t="s">
        <v>1282</v>
      </c>
    </row>
    <row r="130" spans="2:65" s="12" customFormat="1" ht="11.25">
      <c r="B130" s="153"/>
      <c r="D130" s="154" t="s">
        <v>154</v>
      </c>
      <c r="E130" s="155" t="s">
        <v>1</v>
      </c>
      <c r="F130" s="156" t="s">
        <v>1283</v>
      </c>
      <c r="H130" s="157">
        <v>13</v>
      </c>
      <c r="L130" s="153"/>
      <c r="M130" s="158"/>
      <c r="T130" s="159"/>
      <c r="AT130" s="155" t="s">
        <v>154</v>
      </c>
      <c r="AU130" s="155" t="s">
        <v>152</v>
      </c>
      <c r="AV130" s="12" t="s">
        <v>152</v>
      </c>
      <c r="AW130" s="12" t="s">
        <v>29</v>
      </c>
      <c r="AX130" s="12" t="s">
        <v>75</v>
      </c>
      <c r="AY130" s="155" t="s">
        <v>145</v>
      </c>
    </row>
    <row r="131" spans="2:65" s="12" customFormat="1" ht="11.25">
      <c r="B131" s="153"/>
      <c r="D131" s="154" t="s">
        <v>154</v>
      </c>
      <c r="E131" s="155" t="s">
        <v>1</v>
      </c>
      <c r="F131" s="156" t="s">
        <v>1284</v>
      </c>
      <c r="H131" s="157">
        <v>6</v>
      </c>
      <c r="L131" s="153"/>
      <c r="M131" s="158"/>
      <c r="T131" s="159"/>
      <c r="AT131" s="155" t="s">
        <v>154</v>
      </c>
      <c r="AU131" s="155" t="s">
        <v>152</v>
      </c>
      <c r="AV131" s="12" t="s">
        <v>152</v>
      </c>
      <c r="AW131" s="12" t="s">
        <v>29</v>
      </c>
      <c r="AX131" s="12" t="s">
        <v>75</v>
      </c>
      <c r="AY131" s="155" t="s">
        <v>145</v>
      </c>
    </row>
    <row r="132" spans="2:65" s="13" customFormat="1" ht="11.25">
      <c r="B132" s="160"/>
      <c r="D132" s="154" t="s">
        <v>154</v>
      </c>
      <c r="E132" s="161" t="s">
        <v>1</v>
      </c>
      <c r="F132" s="162" t="s">
        <v>172</v>
      </c>
      <c r="H132" s="163">
        <v>19</v>
      </c>
      <c r="L132" s="160"/>
      <c r="M132" s="164"/>
      <c r="T132" s="165"/>
      <c r="AT132" s="161" t="s">
        <v>154</v>
      </c>
      <c r="AU132" s="161" t="s">
        <v>152</v>
      </c>
      <c r="AV132" s="13" t="s">
        <v>151</v>
      </c>
      <c r="AW132" s="13" t="s">
        <v>29</v>
      </c>
      <c r="AX132" s="13" t="s">
        <v>80</v>
      </c>
      <c r="AY132" s="161" t="s">
        <v>145</v>
      </c>
    </row>
    <row r="133" spans="2:65" s="1" customFormat="1" ht="21.75" customHeight="1">
      <c r="B133" s="140"/>
      <c r="C133" s="141" t="s">
        <v>273</v>
      </c>
      <c r="D133" s="141" t="s">
        <v>147</v>
      </c>
      <c r="E133" s="142" t="s">
        <v>156</v>
      </c>
      <c r="F133" s="143" t="s">
        <v>157</v>
      </c>
      <c r="G133" s="144" t="s">
        <v>150</v>
      </c>
      <c r="H133" s="145">
        <v>30</v>
      </c>
      <c r="I133" s="146">
        <v>79.91</v>
      </c>
      <c r="J133" s="146">
        <f>ROUND(I133*H133,2)</f>
        <v>2397.3000000000002</v>
      </c>
      <c r="K133" s="147"/>
      <c r="L133" s="30"/>
      <c r="M133" s="148" t="s">
        <v>1</v>
      </c>
      <c r="N133" s="119" t="s">
        <v>41</v>
      </c>
      <c r="O133" s="149">
        <v>4.2</v>
      </c>
      <c r="P133" s="149">
        <f>O133*H133</f>
        <v>126</v>
      </c>
      <c r="Q133" s="149">
        <v>0</v>
      </c>
      <c r="R133" s="149">
        <f>Q133*H133</f>
        <v>0</v>
      </c>
      <c r="S133" s="149">
        <v>0</v>
      </c>
      <c r="T133" s="150">
        <f>S133*H133</f>
        <v>0</v>
      </c>
      <c r="AR133" s="151" t="s">
        <v>151</v>
      </c>
      <c r="AT133" s="151" t="s">
        <v>147</v>
      </c>
      <c r="AU133" s="151" t="s">
        <v>152</v>
      </c>
      <c r="AY133" s="16" t="s">
        <v>145</v>
      </c>
      <c r="BE133" s="152">
        <f>IF(N133="základná",J133,0)</f>
        <v>0</v>
      </c>
      <c r="BF133" s="152">
        <f>IF(N133="znížená",J133,0)</f>
        <v>2397.3000000000002</v>
      </c>
      <c r="BG133" s="152">
        <f>IF(N133="zákl. prenesená",J133,0)</f>
        <v>0</v>
      </c>
      <c r="BH133" s="152">
        <f>IF(N133="zníž. prenesená",J133,0)</f>
        <v>0</v>
      </c>
      <c r="BI133" s="152">
        <f>IF(N133="nulová",J133,0)</f>
        <v>0</v>
      </c>
      <c r="BJ133" s="16" t="s">
        <v>152</v>
      </c>
      <c r="BK133" s="152">
        <f>ROUND(I133*H133,2)</f>
        <v>2397.3000000000002</v>
      </c>
      <c r="BL133" s="16" t="s">
        <v>151</v>
      </c>
      <c r="BM133" s="151" t="s">
        <v>1285</v>
      </c>
    </row>
    <row r="134" spans="2:65" s="12" customFormat="1" ht="11.25">
      <c r="B134" s="153"/>
      <c r="D134" s="154" t="s">
        <v>154</v>
      </c>
      <c r="E134" s="155" t="s">
        <v>1</v>
      </c>
      <c r="F134" s="156" t="s">
        <v>1286</v>
      </c>
      <c r="H134" s="157">
        <v>30</v>
      </c>
      <c r="L134" s="153"/>
      <c r="M134" s="158"/>
      <c r="T134" s="159"/>
      <c r="AT134" s="155" t="s">
        <v>154</v>
      </c>
      <c r="AU134" s="155" t="s">
        <v>152</v>
      </c>
      <c r="AV134" s="12" t="s">
        <v>152</v>
      </c>
      <c r="AW134" s="12" t="s">
        <v>29</v>
      </c>
      <c r="AX134" s="12" t="s">
        <v>80</v>
      </c>
      <c r="AY134" s="155" t="s">
        <v>145</v>
      </c>
    </row>
    <row r="135" spans="2:65" s="1" customFormat="1" ht="24.2" customHeight="1">
      <c r="B135" s="140"/>
      <c r="C135" s="141" t="s">
        <v>277</v>
      </c>
      <c r="D135" s="141" t="s">
        <v>147</v>
      </c>
      <c r="E135" s="142" t="s">
        <v>1287</v>
      </c>
      <c r="F135" s="143" t="s">
        <v>1288</v>
      </c>
      <c r="G135" s="144" t="s">
        <v>150</v>
      </c>
      <c r="H135" s="145">
        <v>24</v>
      </c>
      <c r="I135" s="146">
        <v>4.71</v>
      </c>
      <c r="J135" s="146">
        <f>ROUND(I135*H135,2)</f>
        <v>113.04</v>
      </c>
      <c r="K135" s="147"/>
      <c r="L135" s="30"/>
      <c r="M135" s="148" t="s">
        <v>1</v>
      </c>
      <c r="N135" s="119" t="s">
        <v>41</v>
      </c>
      <c r="O135" s="149">
        <v>0.24199999999999999</v>
      </c>
      <c r="P135" s="149">
        <f>O135*H135</f>
        <v>5.8079999999999998</v>
      </c>
      <c r="Q135" s="149">
        <v>0</v>
      </c>
      <c r="R135" s="149">
        <f>Q135*H135</f>
        <v>0</v>
      </c>
      <c r="S135" s="149">
        <v>0</v>
      </c>
      <c r="T135" s="150">
        <f>S135*H135</f>
        <v>0</v>
      </c>
      <c r="AR135" s="151" t="s">
        <v>151</v>
      </c>
      <c r="AT135" s="151" t="s">
        <v>147</v>
      </c>
      <c r="AU135" s="151" t="s">
        <v>152</v>
      </c>
      <c r="AY135" s="16" t="s">
        <v>145</v>
      </c>
      <c r="BE135" s="152">
        <f>IF(N135="základná",J135,0)</f>
        <v>0</v>
      </c>
      <c r="BF135" s="152">
        <f>IF(N135="znížená",J135,0)</f>
        <v>113.04</v>
      </c>
      <c r="BG135" s="152">
        <f>IF(N135="zákl. prenesená",J135,0)</f>
        <v>0</v>
      </c>
      <c r="BH135" s="152">
        <f>IF(N135="zníž. prenesená",J135,0)</f>
        <v>0</v>
      </c>
      <c r="BI135" s="152">
        <f>IF(N135="nulová",J135,0)</f>
        <v>0</v>
      </c>
      <c r="BJ135" s="16" t="s">
        <v>152</v>
      </c>
      <c r="BK135" s="152">
        <f>ROUND(I135*H135,2)</f>
        <v>113.04</v>
      </c>
      <c r="BL135" s="16" t="s">
        <v>151</v>
      </c>
      <c r="BM135" s="151" t="s">
        <v>1289</v>
      </c>
    </row>
    <row r="136" spans="2:65" s="12" customFormat="1" ht="11.25">
      <c r="B136" s="153"/>
      <c r="D136" s="154" t="s">
        <v>154</v>
      </c>
      <c r="E136" s="155" t="s">
        <v>1</v>
      </c>
      <c r="F136" s="156" t="s">
        <v>294</v>
      </c>
      <c r="H136" s="157">
        <v>24</v>
      </c>
      <c r="L136" s="153"/>
      <c r="M136" s="158"/>
      <c r="T136" s="159"/>
      <c r="AT136" s="155" t="s">
        <v>154</v>
      </c>
      <c r="AU136" s="155" t="s">
        <v>152</v>
      </c>
      <c r="AV136" s="12" t="s">
        <v>152</v>
      </c>
      <c r="AW136" s="12" t="s">
        <v>29</v>
      </c>
      <c r="AX136" s="12" t="s">
        <v>80</v>
      </c>
      <c r="AY136" s="155" t="s">
        <v>145</v>
      </c>
    </row>
    <row r="137" spans="2:65" s="1" customFormat="1" ht="24.2" customHeight="1">
      <c r="B137" s="140"/>
      <c r="C137" s="141" t="s">
        <v>281</v>
      </c>
      <c r="D137" s="141" t="s">
        <v>147</v>
      </c>
      <c r="E137" s="142" t="s">
        <v>1290</v>
      </c>
      <c r="F137" s="143" t="s">
        <v>1291</v>
      </c>
      <c r="G137" s="144" t="s">
        <v>150</v>
      </c>
      <c r="H137" s="145">
        <v>6</v>
      </c>
      <c r="I137" s="146">
        <v>35.67</v>
      </c>
      <c r="J137" s="146">
        <f>ROUND(I137*H137,2)</f>
        <v>214.02</v>
      </c>
      <c r="K137" s="147"/>
      <c r="L137" s="30"/>
      <c r="M137" s="148" t="s">
        <v>1</v>
      </c>
      <c r="N137" s="119" t="s">
        <v>41</v>
      </c>
      <c r="O137" s="149">
        <v>2.39</v>
      </c>
      <c r="P137" s="149">
        <f>O137*H137</f>
        <v>14.34</v>
      </c>
      <c r="Q137" s="149">
        <v>0</v>
      </c>
      <c r="R137" s="149">
        <f>Q137*H137</f>
        <v>0</v>
      </c>
      <c r="S137" s="149">
        <v>0</v>
      </c>
      <c r="T137" s="150">
        <f>S137*H137</f>
        <v>0</v>
      </c>
      <c r="AR137" s="151" t="s">
        <v>151</v>
      </c>
      <c r="AT137" s="151" t="s">
        <v>147</v>
      </c>
      <c r="AU137" s="151" t="s">
        <v>152</v>
      </c>
      <c r="AY137" s="16" t="s">
        <v>145</v>
      </c>
      <c r="BE137" s="152">
        <f>IF(N137="základná",J137,0)</f>
        <v>0</v>
      </c>
      <c r="BF137" s="152">
        <f>IF(N137="znížená",J137,0)</f>
        <v>214.02</v>
      </c>
      <c r="BG137" s="152">
        <f>IF(N137="zákl. prenesená",J137,0)</f>
        <v>0</v>
      </c>
      <c r="BH137" s="152">
        <f>IF(N137="zníž. prenesená",J137,0)</f>
        <v>0</v>
      </c>
      <c r="BI137" s="152">
        <f>IF(N137="nulová",J137,0)</f>
        <v>0</v>
      </c>
      <c r="BJ137" s="16" t="s">
        <v>152</v>
      </c>
      <c r="BK137" s="152">
        <f>ROUND(I137*H137,2)</f>
        <v>214.02</v>
      </c>
      <c r="BL137" s="16" t="s">
        <v>151</v>
      </c>
      <c r="BM137" s="151" t="s">
        <v>1292</v>
      </c>
    </row>
    <row r="138" spans="2:65" s="12" customFormat="1" ht="11.25">
      <c r="B138" s="153"/>
      <c r="D138" s="154" t="s">
        <v>154</v>
      </c>
      <c r="E138" s="155" t="s">
        <v>1</v>
      </c>
      <c r="F138" s="156" t="s">
        <v>1293</v>
      </c>
      <c r="H138" s="157">
        <v>6</v>
      </c>
      <c r="L138" s="153"/>
      <c r="M138" s="158"/>
      <c r="T138" s="159"/>
      <c r="AT138" s="155" t="s">
        <v>154</v>
      </c>
      <c r="AU138" s="155" t="s">
        <v>152</v>
      </c>
      <c r="AV138" s="12" t="s">
        <v>152</v>
      </c>
      <c r="AW138" s="12" t="s">
        <v>29</v>
      </c>
      <c r="AX138" s="12" t="s">
        <v>80</v>
      </c>
      <c r="AY138" s="155" t="s">
        <v>145</v>
      </c>
    </row>
    <row r="139" spans="2:65" s="1" customFormat="1" ht="16.5" customHeight="1">
      <c r="B139" s="140"/>
      <c r="C139" s="166" t="s">
        <v>294</v>
      </c>
      <c r="D139" s="166" t="s">
        <v>193</v>
      </c>
      <c r="E139" s="167" t="s">
        <v>1294</v>
      </c>
      <c r="F139" s="168" t="s">
        <v>1295</v>
      </c>
      <c r="G139" s="169" t="s">
        <v>234</v>
      </c>
      <c r="H139" s="170">
        <v>10.8</v>
      </c>
      <c r="I139" s="171">
        <v>20.7</v>
      </c>
      <c r="J139" s="171">
        <f>ROUND(I139*H139,2)</f>
        <v>223.56</v>
      </c>
      <c r="K139" s="172"/>
      <c r="L139" s="173"/>
      <c r="M139" s="174" t="s">
        <v>1</v>
      </c>
      <c r="N139" s="175" t="s">
        <v>41</v>
      </c>
      <c r="O139" s="149">
        <v>0</v>
      </c>
      <c r="P139" s="149">
        <f>O139*H139</f>
        <v>0</v>
      </c>
      <c r="Q139" s="149">
        <v>1</v>
      </c>
      <c r="R139" s="149">
        <f>Q139*H139</f>
        <v>10.8</v>
      </c>
      <c r="S139" s="149">
        <v>0</v>
      </c>
      <c r="T139" s="150">
        <f>S139*H139</f>
        <v>0</v>
      </c>
      <c r="AR139" s="151" t="s">
        <v>197</v>
      </c>
      <c r="AT139" s="151" t="s">
        <v>193</v>
      </c>
      <c r="AU139" s="151" t="s">
        <v>152</v>
      </c>
      <c r="AY139" s="16" t="s">
        <v>145</v>
      </c>
      <c r="BE139" s="152">
        <f>IF(N139="základná",J139,0)</f>
        <v>0</v>
      </c>
      <c r="BF139" s="152">
        <f>IF(N139="znížená",J139,0)</f>
        <v>223.56</v>
      </c>
      <c r="BG139" s="152">
        <f>IF(N139="zákl. prenesená",J139,0)</f>
        <v>0</v>
      </c>
      <c r="BH139" s="152">
        <f>IF(N139="zníž. prenesená",J139,0)</f>
        <v>0</v>
      </c>
      <c r="BI139" s="152">
        <f>IF(N139="nulová",J139,0)</f>
        <v>0</v>
      </c>
      <c r="BJ139" s="16" t="s">
        <v>152</v>
      </c>
      <c r="BK139" s="152">
        <f>ROUND(I139*H139,2)</f>
        <v>223.56</v>
      </c>
      <c r="BL139" s="16" t="s">
        <v>151</v>
      </c>
      <c r="BM139" s="151" t="s">
        <v>1296</v>
      </c>
    </row>
    <row r="140" spans="2:65" s="12" customFormat="1" ht="11.25">
      <c r="B140" s="153"/>
      <c r="D140" s="154" t="s">
        <v>154</v>
      </c>
      <c r="E140" s="155" t="s">
        <v>1</v>
      </c>
      <c r="F140" s="156" t="s">
        <v>1297</v>
      </c>
      <c r="H140" s="157">
        <v>10.8</v>
      </c>
      <c r="L140" s="153"/>
      <c r="M140" s="158"/>
      <c r="T140" s="159"/>
      <c r="AT140" s="155" t="s">
        <v>154</v>
      </c>
      <c r="AU140" s="155" t="s">
        <v>152</v>
      </c>
      <c r="AV140" s="12" t="s">
        <v>152</v>
      </c>
      <c r="AW140" s="12" t="s">
        <v>29</v>
      </c>
      <c r="AX140" s="12" t="s">
        <v>80</v>
      </c>
      <c r="AY140" s="155" t="s">
        <v>145</v>
      </c>
    </row>
    <row r="141" spans="2:65" s="11" customFormat="1" ht="22.9" customHeight="1">
      <c r="B141" s="129"/>
      <c r="D141" s="130" t="s">
        <v>74</v>
      </c>
      <c r="E141" s="138" t="s">
        <v>152</v>
      </c>
      <c r="F141" s="138" t="s">
        <v>200</v>
      </c>
      <c r="J141" s="139">
        <f>BK141</f>
        <v>414.97</v>
      </c>
      <c r="L141" s="129"/>
      <c r="M141" s="133"/>
      <c r="P141" s="134">
        <f>SUM(P142:P143)</f>
        <v>2.0899800000000002</v>
      </c>
      <c r="R141" s="134">
        <f>SUM(R142:R143)</f>
        <v>8.0475667200000007</v>
      </c>
      <c r="T141" s="135">
        <f>SUM(T142:T143)</f>
        <v>0</v>
      </c>
      <c r="AR141" s="130" t="s">
        <v>80</v>
      </c>
      <c r="AT141" s="136" t="s">
        <v>74</v>
      </c>
      <c r="AU141" s="136" t="s">
        <v>80</v>
      </c>
      <c r="AY141" s="130" t="s">
        <v>145</v>
      </c>
      <c r="BK141" s="137">
        <f>SUM(BK142:BK143)</f>
        <v>414.97</v>
      </c>
    </row>
    <row r="142" spans="2:65" s="1" customFormat="1" ht="16.5" customHeight="1">
      <c r="B142" s="140"/>
      <c r="C142" s="141" t="s">
        <v>1298</v>
      </c>
      <c r="D142" s="141" t="s">
        <v>147</v>
      </c>
      <c r="E142" s="142" t="s">
        <v>1299</v>
      </c>
      <c r="F142" s="143" t="s">
        <v>1300</v>
      </c>
      <c r="G142" s="144" t="s">
        <v>150</v>
      </c>
      <c r="H142" s="145">
        <v>3.6</v>
      </c>
      <c r="I142" s="146">
        <v>115.27</v>
      </c>
      <c r="J142" s="146">
        <f>ROUND(I142*H142,2)</f>
        <v>414.97</v>
      </c>
      <c r="K142" s="147"/>
      <c r="L142" s="30"/>
      <c r="M142" s="148" t="s">
        <v>1</v>
      </c>
      <c r="N142" s="119" t="s">
        <v>41</v>
      </c>
      <c r="O142" s="149">
        <v>0.58055000000000001</v>
      </c>
      <c r="P142" s="149">
        <f>O142*H142</f>
        <v>2.0899800000000002</v>
      </c>
      <c r="Q142" s="149">
        <v>2.2354352</v>
      </c>
      <c r="R142" s="149">
        <f>Q142*H142</f>
        <v>8.0475667200000007</v>
      </c>
      <c r="S142" s="149">
        <v>0</v>
      </c>
      <c r="T142" s="150">
        <f>S142*H142</f>
        <v>0</v>
      </c>
      <c r="AR142" s="151" t="s">
        <v>151</v>
      </c>
      <c r="AT142" s="151" t="s">
        <v>147</v>
      </c>
      <c r="AU142" s="151" t="s">
        <v>152</v>
      </c>
      <c r="AY142" s="16" t="s">
        <v>145</v>
      </c>
      <c r="BE142" s="152">
        <f>IF(N142="základná",J142,0)</f>
        <v>0</v>
      </c>
      <c r="BF142" s="152">
        <f>IF(N142="znížená",J142,0)</f>
        <v>414.97</v>
      </c>
      <c r="BG142" s="152">
        <f>IF(N142="zákl. prenesená",J142,0)</f>
        <v>0</v>
      </c>
      <c r="BH142" s="152">
        <f>IF(N142="zníž. prenesená",J142,0)</f>
        <v>0</v>
      </c>
      <c r="BI142" s="152">
        <f>IF(N142="nulová",J142,0)</f>
        <v>0</v>
      </c>
      <c r="BJ142" s="16" t="s">
        <v>152</v>
      </c>
      <c r="BK142" s="152">
        <f>ROUND(I142*H142,2)</f>
        <v>414.97</v>
      </c>
      <c r="BL142" s="16" t="s">
        <v>151</v>
      </c>
      <c r="BM142" s="151" t="s">
        <v>1301</v>
      </c>
    </row>
    <row r="143" spans="2:65" s="12" customFormat="1" ht="11.25">
      <c r="B143" s="153"/>
      <c r="D143" s="154" t="s">
        <v>154</v>
      </c>
      <c r="E143" s="155" t="s">
        <v>1</v>
      </c>
      <c r="F143" s="156" t="s">
        <v>1302</v>
      </c>
      <c r="H143" s="157">
        <v>3.6</v>
      </c>
      <c r="L143" s="153"/>
      <c r="M143" s="158"/>
      <c r="T143" s="159"/>
      <c r="AT143" s="155" t="s">
        <v>154</v>
      </c>
      <c r="AU143" s="155" t="s">
        <v>152</v>
      </c>
      <c r="AV143" s="12" t="s">
        <v>152</v>
      </c>
      <c r="AW143" s="12" t="s">
        <v>29</v>
      </c>
      <c r="AX143" s="12" t="s">
        <v>80</v>
      </c>
      <c r="AY143" s="155" t="s">
        <v>145</v>
      </c>
    </row>
    <row r="144" spans="2:65" s="11" customFormat="1" ht="22.9" customHeight="1">
      <c r="B144" s="129"/>
      <c r="D144" s="130" t="s">
        <v>74</v>
      </c>
      <c r="E144" s="138" t="s">
        <v>197</v>
      </c>
      <c r="F144" s="138" t="s">
        <v>1303</v>
      </c>
      <c r="J144" s="139">
        <f>BK144</f>
        <v>8170.7600000000011</v>
      </c>
      <c r="L144" s="129"/>
      <c r="M144" s="133"/>
      <c r="P144" s="134">
        <f>SUM(P145:P155)</f>
        <v>57.954669999999993</v>
      </c>
      <c r="R144" s="134">
        <f>SUM(R145:R155)</f>
        <v>18.633636190000001</v>
      </c>
      <c r="T144" s="135">
        <f>SUM(T145:T155)</f>
        <v>0</v>
      </c>
      <c r="AR144" s="130" t="s">
        <v>80</v>
      </c>
      <c r="AT144" s="136" t="s">
        <v>74</v>
      </c>
      <c r="AU144" s="136" t="s">
        <v>80</v>
      </c>
      <c r="AY144" s="130" t="s">
        <v>145</v>
      </c>
      <c r="BK144" s="137">
        <f>SUM(BK145:BK155)</f>
        <v>8170.7600000000011</v>
      </c>
    </row>
    <row r="145" spans="2:65" s="1" customFormat="1" ht="33" customHeight="1">
      <c r="B145" s="140"/>
      <c r="C145" s="141" t="s">
        <v>1304</v>
      </c>
      <c r="D145" s="141" t="s">
        <v>147</v>
      </c>
      <c r="E145" s="142" t="s">
        <v>1305</v>
      </c>
      <c r="F145" s="143" t="s">
        <v>1306</v>
      </c>
      <c r="G145" s="144" t="s">
        <v>204</v>
      </c>
      <c r="H145" s="145">
        <v>15</v>
      </c>
      <c r="I145" s="146">
        <v>0.39</v>
      </c>
      <c r="J145" s="146">
        <f t="shared" ref="J145:J155" si="0">ROUND(I145*H145,2)</f>
        <v>5.85</v>
      </c>
      <c r="K145" s="147"/>
      <c r="L145" s="30"/>
      <c r="M145" s="148" t="s">
        <v>1</v>
      </c>
      <c r="N145" s="119" t="s">
        <v>41</v>
      </c>
      <c r="O145" s="149">
        <v>1.6E-2</v>
      </c>
      <c r="P145" s="149">
        <f t="shared" ref="P145:P155" si="1">O145*H145</f>
        <v>0.24</v>
      </c>
      <c r="Q145" s="149">
        <v>0</v>
      </c>
      <c r="R145" s="149">
        <f t="shared" ref="R145:R155" si="2">Q145*H145</f>
        <v>0</v>
      </c>
      <c r="S145" s="149">
        <v>0</v>
      </c>
      <c r="T145" s="150">
        <f t="shared" ref="T145:T155" si="3">S145*H145</f>
        <v>0</v>
      </c>
      <c r="AR145" s="151" t="s">
        <v>151</v>
      </c>
      <c r="AT145" s="151" t="s">
        <v>147</v>
      </c>
      <c r="AU145" s="151" t="s">
        <v>152</v>
      </c>
      <c r="AY145" s="16" t="s">
        <v>145</v>
      </c>
      <c r="BE145" s="152">
        <f t="shared" ref="BE145:BE155" si="4">IF(N145="základná",J145,0)</f>
        <v>0</v>
      </c>
      <c r="BF145" s="152">
        <f t="shared" ref="BF145:BF155" si="5">IF(N145="znížená",J145,0)</f>
        <v>5.85</v>
      </c>
      <c r="BG145" s="152">
        <f t="shared" ref="BG145:BG155" si="6">IF(N145="zákl. prenesená",J145,0)</f>
        <v>0</v>
      </c>
      <c r="BH145" s="152">
        <f t="shared" ref="BH145:BH155" si="7">IF(N145="zníž. prenesená",J145,0)</f>
        <v>0</v>
      </c>
      <c r="BI145" s="152">
        <f t="shared" ref="BI145:BI155" si="8">IF(N145="nulová",J145,0)</f>
        <v>0</v>
      </c>
      <c r="BJ145" s="16" t="s">
        <v>152</v>
      </c>
      <c r="BK145" s="152">
        <f t="shared" ref="BK145:BK155" si="9">ROUND(I145*H145,2)</f>
        <v>5.85</v>
      </c>
      <c r="BL145" s="16" t="s">
        <v>151</v>
      </c>
      <c r="BM145" s="151" t="s">
        <v>1307</v>
      </c>
    </row>
    <row r="146" spans="2:65" s="1" customFormat="1" ht="24.2" customHeight="1">
      <c r="B146" s="140"/>
      <c r="C146" s="166" t="s">
        <v>1308</v>
      </c>
      <c r="D146" s="166" t="s">
        <v>193</v>
      </c>
      <c r="E146" s="167" t="s">
        <v>1309</v>
      </c>
      <c r="F146" s="168" t="s">
        <v>1310</v>
      </c>
      <c r="G146" s="169" t="s">
        <v>204</v>
      </c>
      <c r="H146" s="170">
        <v>15</v>
      </c>
      <c r="I146" s="171">
        <v>2.73</v>
      </c>
      <c r="J146" s="171">
        <f t="shared" si="0"/>
        <v>40.950000000000003</v>
      </c>
      <c r="K146" s="172"/>
      <c r="L146" s="173"/>
      <c r="M146" s="174" t="s">
        <v>1</v>
      </c>
      <c r="N146" s="175" t="s">
        <v>41</v>
      </c>
      <c r="O146" s="149">
        <v>0</v>
      </c>
      <c r="P146" s="149">
        <f t="shared" si="1"/>
        <v>0</v>
      </c>
      <c r="Q146" s="149">
        <v>2.7999999999999998E-4</v>
      </c>
      <c r="R146" s="149">
        <f t="shared" si="2"/>
        <v>4.1999999999999997E-3</v>
      </c>
      <c r="S146" s="149">
        <v>0</v>
      </c>
      <c r="T146" s="150">
        <f t="shared" si="3"/>
        <v>0</v>
      </c>
      <c r="AR146" s="151" t="s">
        <v>197</v>
      </c>
      <c r="AT146" s="151" t="s">
        <v>193</v>
      </c>
      <c r="AU146" s="151" t="s">
        <v>152</v>
      </c>
      <c r="AY146" s="16" t="s">
        <v>145</v>
      </c>
      <c r="BE146" s="152">
        <f t="shared" si="4"/>
        <v>0</v>
      </c>
      <c r="BF146" s="152">
        <f t="shared" si="5"/>
        <v>40.950000000000003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6" t="s">
        <v>152</v>
      </c>
      <c r="BK146" s="152">
        <f t="shared" si="9"/>
        <v>40.950000000000003</v>
      </c>
      <c r="BL146" s="16" t="s">
        <v>151</v>
      </c>
      <c r="BM146" s="151" t="s">
        <v>1311</v>
      </c>
    </row>
    <row r="147" spans="2:65" s="1" customFormat="1" ht="24.2" customHeight="1">
      <c r="B147" s="140"/>
      <c r="C147" s="166" t="s">
        <v>264</v>
      </c>
      <c r="D147" s="166" t="s">
        <v>193</v>
      </c>
      <c r="E147" s="167" t="s">
        <v>1312</v>
      </c>
      <c r="F147" s="168" t="s">
        <v>1313</v>
      </c>
      <c r="G147" s="169" t="s">
        <v>196</v>
      </c>
      <c r="H147" s="170">
        <v>1.0049999999999999</v>
      </c>
      <c r="I147" s="171">
        <v>6.31</v>
      </c>
      <c r="J147" s="171">
        <f t="shared" si="0"/>
        <v>6.34</v>
      </c>
      <c r="K147" s="172"/>
      <c r="L147" s="173"/>
      <c r="M147" s="174" t="s">
        <v>1</v>
      </c>
      <c r="N147" s="175" t="s">
        <v>41</v>
      </c>
      <c r="O147" s="149">
        <v>0</v>
      </c>
      <c r="P147" s="149">
        <f t="shared" si="1"/>
        <v>0</v>
      </c>
      <c r="Q147" s="149">
        <v>5.0000000000000002E-5</v>
      </c>
      <c r="R147" s="149">
        <f t="shared" si="2"/>
        <v>5.0249999999999995E-5</v>
      </c>
      <c r="S147" s="149">
        <v>0</v>
      </c>
      <c r="T147" s="150">
        <f t="shared" si="3"/>
        <v>0</v>
      </c>
      <c r="AR147" s="151" t="s">
        <v>197</v>
      </c>
      <c r="AT147" s="151" t="s">
        <v>193</v>
      </c>
      <c r="AU147" s="151" t="s">
        <v>152</v>
      </c>
      <c r="AY147" s="16" t="s">
        <v>145</v>
      </c>
      <c r="BE147" s="152">
        <f t="shared" si="4"/>
        <v>0</v>
      </c>
      <c r="BF147" s="152">
        <f t="shared" si="5"/>
        <v>6.34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6" t="s">
        <v>152</v>
      </c>
      <c r="BK147" s="152">
        <f t="shared" si="9"/>
        <v>6.34</v>
      </c>
      <c r="BL147" s="16" t="s">
        <v>151</v>
      </c>
      <c r="BM147" s="151" t="s">
        <v>1314</v>
      </c>
    </row>
    <row r="148" spans="2:65" s="1" customFormat="1" ht="24.2" customHeight="1">
      <c r="B148" s="140"/>
      <c r="C148" s="141" t="s">
        <v>7</v>
      </c>
      <c r="D148" s="141" t="s">
        <v>147</v>
      </c>
      <c r="E148" s="142" t="s">
        <v>1315</v>
      </c>
      <c r="F148" s="143" t="s">
        <v>1316</v>
      </c>
      <c r="G148" s="144" t="s">
        <v>204</v>
      </c>
      <c r="H148" s="145">
        <v>20</v>
      </c>
      <c r="I148" s="146">
        <v>23.57</v>
      </c>
      <c r="J148" s="146">
        <f t="shared" si="0"/>
        <v>471.4</v>
      </c>
      <c r="K148" s="147"/>
      <c r="L148" s="30"/>
      <c r="M148" s="148" t="s">
        <v>1</v>
      </c>
      <c r="N148" s="119" t="s">
        <v>41</v>
      </c>
      <c r="O148" s="149">
        <v>6.2E-2</v>
      </c>
      <c r="P148" s="149">
        <f t="shared" si="1"/>
        <v>1.24</v>
      </c>
      <c r="Q148" s="149">
        <v>3.44663E-3</v>
      </c>
      <c r="R148" s="149">
        <f t="shared" si="2"/>
        <v>6.8932599999999997E-2</v>
      </c>
      <c r="S148" s="149">
        <v>0</v>
      </c>
      <c r="T148" s="150">
        <f t="shared" si="3"/>
        <v>0</v>
      </c>
      <c r="AR148" s="151" t="s">
        <v>151</v>
      </c>
      <c r="AT148" s="151" t="s">
        <v>147</v>
      </c>
      <c r="AU148" s="151" t="s">
        <v>152</v>
      </c>
      <c r="AY148" s="16" t="s">
        <v>145</v>
      </c>
      <c r="BE148" s="152">
        <f t="shared" si="4"/>
        <v>0</v>
      </c>
      <c r="BF148" s="152">
        <f t="shared" si="5"/>
        <v>471.4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6" t="s">
        <v>152</v>
      </c>
      <c r="BK148" s="152">
        <f t="shared" si="9"/>
        <v>471.4</v>
      </c>
      <c r="BL148" s="16" t="s">
        <v>151</v>
      </c>
      <c r="BM148" s="151" t="s">
        <v>1317</v>
      </c>
    </row>
    <row r="149" spans="2:65" s="1" customFormat="1" ht="33" customHeight="1">
      <c r="B149" s="140"/>
      <c r="C149" s="141" t="s">
        <v>173</v>
      </c>
      <c r="D149" s="141" t="s">
        <v>147</v>
      </c>
      <c r="E149" s="142" t="s">
        <v>1318</v>
      </c>
      <c r="F149" s="143" t="s">
        <v>1319</v>
      </c>
      <c r="G149" s="144" t="s">
        <v>196</v>
      </c>
      <c r="H149" s="145">
        <v>1</v>
      </c>
      <c r="I149" s="146">
        <v>1794.14</v>
      </c>
      <c r="J149" s="146">
        <f t="shared" si="0"/>
        <v>1794.14</v>
      </c>
      <c r="K149" s="147"/>
      <c r="L149" s="30"/>
      <c r="M149" s="148" t="s">
        <v>1</v>
      </c>
      <c r="N149" s="119" t="s">
        <v>41</v>
      </c>
      <c r="O149" s="149">
        <v>45.145670000000003</v>
      </c>
      <c r="P149" s="149">
        <f t="shared" si="1"/>
        <v>45.145670000000003</v>
      </c>
      <c r="Q149" s="149">
        <v>15.47355334</v>
      </c>
      <c r="R149" s="149">
        <f t="shared" si="2"/>
        <v>15.47355334</v>
      </c>
      <c r="S149" s="149">
        <v>0</v>
      </c>
      <c r="T149" s="150">
        <f t="shared" si="3"/>
        <v>0</v>
      </c>
      <c r="AR149" s="151" t="s">
        <v>151</v>
      </c>
      <c r="AT149" s="151" t="s">
        <v>147</v>
      </c>
      <c r="AU149" s="151" t="s">
        <v>152</v>
      </c>
      <c r="AY149" s="16" t="s">
        <v>145</v>
      </c>
      <c r="BE149" s="152">
        <f t="shared" si="4"/>
        <v>0</v>
      </c>
      <c r="BF149" s="152">
        <f t="shared" si="5"/>
        <v>1794.14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6" t="s">
        <v>152</v>
      </c>
      <c r="BK149" s="152">
        <f t="shared" si="9"/>
        <v>1794.14</v>
      </c>
      <c r="BL149" s="16" t="s">
        <v>151</v>
      </c>
      <c r="BM149" s="151" t="s">
        <v>1320</v>
      </c>
    </row>
    <row r="150" spans="2:65" s="1" customFormat="1" ht="24.2" customHeight="1">
      <c r="B150" s="140"/>
      <c r="C150" s="141" t="s">
        <v>165</v>
      </c>
      <c r="D150" s="141" t="s">
        <v>147</v>
      </c>
      <c r="E150" s="142" t="s">
        <v>1321</v>
      </c>
      <c r="F150" s="143" t="s">
        <v>1322</v>
      </c>
      <c r="G150" s="144" t="s">
        <v>196</v>
      </c>
      <c r="H150" s="145">
        <v>1</v>
      </c>
      <c r="I150" s="146">
        <v>96.4</v>
      </c>
      <c r="J150" s="146">
        <f t="shared" si="0"/>
        <v>96.4</v>
      </c>
      <c r="K150" s="147"/>
      <c r="L150" s="30"/>
      <c r="M150" s="148" t="s">
        <v>1</v>
      </c>
      <c r="N150" s="119" t="s">
        <v>41</v>
      </c>
      <c r="O150" s="149">
        <v>3.7789999999999999</v>
      </c>
      <c r="P150" s="149">
        <f t="shared" si="1"/>
        <v>3.7789999999999999</v>
      </c>
      <c r="Q150" s="149">
        <v>0</v>
      </c>
      <c r="R150" s="149">
        <f t="shared" si="2"/>
        <v>0</v>
      </c>
      <c r="S150" s="149">
        <v>0</v>
      </c>
      <c r="T150" s="150">
        <f t="shared" si="3"/>
        <v>0</v>
      </c>
      <c r="AR150" s="151" t="s">
        <v>151</v>
      </c>
      <c r="AT150" s="151" t="s">
        <v>147</v>
      </c>
      <c r="AU150" s="151" t="s">
        <v>152</v>
      </c>
      <c r="AY150" s="16" t="s">
        <v>145</v>
      </c>
      <c r="BE150" s="152">
        <f t="shared" si="4"/>
        <v>0</v>
      </c>
      <c r="BF150" s="152">
        <f t="shared" si="5"/>
        <v>96.4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6" t="s">
        <v>152</v>
      </c>
      <c r="BK150" s="152">
        <f t="shared" si="9"/>
        <v>96.4</v>
      </c>
      <c r="BL150" s="16" t="s">
        <v>151</v>
      </c>
      <c r="BM150" s="151" t="s">
        <v>1323</v>
      </c>
    </row>
    <row r="151" spans="2:65" s="1" customFormat="1" ht="24.2" customHeight="1">
      <c r="B151" s="140"/>
      <c r="C151" s="166" t="s">
        <v>197</v>
      </c>
      <c r="D151" s="166" t="s">
        <v>193</v>
      </c>
      <c r="E151" s="167" t="s">
        <v>1324</v>
      </c>
      <c r="F151" s="168" t="s">
        <v>1325</v>
      </c>
      <c r="G151" s="169" t="s">
        <v>196</v>
      </c>
      <c r="H151" s="170">
        <v>1</v>
      </c>
      <c r="I151" s="171">
        <v>695.07</v>
      </c>
      <c r="J151" s="171">
        <f t="shared" si="0"/>
        <v>695.07</v>
      </c>
      <c r="K151" s="172"/>
      <c r="L151" s="173"/>
      <c r="M151" s="174" t="s">
        <v>1</v>
      </c>
      <c r="N151" s="175" t="s">
        <v>41</v>
      </c>
      <c r="O151" s="149">
        <v>0</v>
      </c>
      <c r="P151" s="149">
        <f t="shared" si="1"/>
        <v>0</v>
      </c>
      <c r="Q151" s="149">
        <v>2.8</v>
      </c>
      <c r="R151" s="149">
        <f t="shared" si="2"/>
        <v>2.8</v>
      </c>
      <c r="S151" s="149">
        <v>0</v>
      </c>
      <c r="T151" s="150">
        <f t="shared" si="3"/>
        <v>0</v>
      </c>
      <c r="AR151" s="151" t="s">
        <v>197</v>
      </c>
      <c r="AT151" s="151" t="s">
        <v>193</v>
      </c>
      <c r="AU151" s="151" t="s">
        <v>152</v>
      </c>
      <c r="AY151" s="16" t="s">
        <v>145</v>
      </c>
      <c r="BE151" s="152">
        <f t="shared" si="4"/>
        <v>0</v>
      </c>
      <c r="BF151" s="152">
        <f t="shared" si="5"/>
        <v>695.07</v>
      </c>
      <c r="BG151" s="152">
        <f t="shared" si="6"/>
        <v>0</v>
      </c>
      <c r="BH151" s="152">
        <f t="shared" si="7"/>
        <v>0</v>
      </c>
      <c r="BI151" s="152">
        <f t="shared" si="8"/>
        <v>0</v>
      </c>
      <c r="BJ151" s="16" t="s">
        <v>152</v>
      </c>
      <c r="BK151" s="152">
        <f t="shared" si="9"/>
        <v>695.07</v>
      </c>
      <c r="BL151" s="16" t="s">
        <v>151</v>
      </c>
      <c r="BM151" s="151" t="s">
        <v>1326</v>
      </c>
    </row>
    <row r="152" spans="2:65" s="1" customFormat="1" ht="24.2" customHeight="1">
      <c r="B152" s="140"/>
      <c r="C152" s="141" t="s">
        <v>217</v>
      </c>
      <c r="D152" s="141" t="s">
        <v>147</v>
      </c>
      <c r="E152" s="142" t="s">
        <v>1327</v>
      </c>
      <c r="F152" s="143" t="s">
        <v>1328</v>
      </c>
      <c r="G152" s="144" t="s">
        <v>196</v>
      </c>
      <c r="H152" s="145">
        <v>1</v>
      </c>
      <c r="I152" s="146">
        <v>210.09</v>
      </c>
      <c r="J152" s="146">
        <f t="shared" si="0"/>
        <v>210.09</v>
      </c>
      <c r="K152" s="147"/>
      <c r="L152" s="30"/>
      <c r="M152" s="148" t="s">
        <v>1</v>
      </c>
      <c r="N152" s="119" t="s">
        <v>41</v>
      </c>
      <c r="O152" s="149">
        <v>7.05</v>
      </c>
      <c r="P152" s="149">
        <f t="shared" si="1"/>
        <v>7.05</v>
      </c>
      <c r="Q152" s="149">
        <v>4.8999999999999998E-3</v>
      </c>
      <c r="R152" s="149">
        <f t="shared" si="2"/>
        <v>4.8999999999999998E-3</v>
      </c>
      <c r="S152" s="149">
        <v>0</v>
      </c>
      <c r="T152" s="150">
        <f t="shared" si="3"/>
        <v>0</v>
      </c>
      <c r="AR152" s="151" t="s">
        <v>151</v>
      </c>
      <c r="AT152" s="151" t="s">
        <v>147</v>
      </c>
      <c r="AU152" s="151" t="s">
        <v>152</v>
      </c>
      <c r="AY152" s="16" t="s">
        <v>145</v>
      </c>
      <c r="BE152" s="152">
        <f t="shared" si="4"/>
        <v>0</v>
      </c>
      <c r="BF152" s="152">
        <f t="shared" si="5"/>
        <v>210.09</v>
      </c>
      <c r="BG152" s="152">
        <f t="shared" si="6"/>
        <v>0</v>
      </c>
      <c r="BH152" s="152">
        <f t="shared" si="7"/>
        <v>0</v>
      </c>
      <c r="BI152" s="152">
        <f t="shared" si="8"/>
        <v>0</v>
      </c>
      <c r="BJ152" s="16" t="s">
        <v>152</v>
      </c>
      <c r="BK152" s="152">
        <f t="shared" si="9"/>
        <v>210.09</v>
      </c>
      <c r="BL152" s="16" t="s">
        <v>151</v>
      </c>
      <c r="BM152" s="151" t="s">
        <v>1329</v>
      </c>
    </row>
    <row r="153" spans="2:65" s="1" customFormat="1" ht="33" customHeight="1">
      <c r="B153" s="140"/>
      <c r="C153" s="166" t="s">
        <v>222</v>
      </c>
      <c r="D153" s="166" t="s">
        <v>193</v>
      </c>
      <c r="E153" s="167" t="s">
        <v>1330</v>
      </c>
      <c r="F153" s="168" t="s">
        <v>1331</v>
      </c>
      <c r="G153" s="169" t="s">
        <v>196</v>
      </c>
      <c r="H153" s="170">
        <v>1</v>
      </c>
      <c r="I153" s="171">
        <v>4708.05</v>
      </c>
      <c r="J153" s="171">
        <f t="shared" si="0"/>
        <v>4708.05</v>
      </c>
      <c r="K153" s="172"/>
      <c r="L153" s="173"/>
      <c r="M153" s="174" t="s">
        <v>1</v>
      </c>
      <c r="N153" s="175" t="s">
        <v>41</v>
      </c>
      <c r="O153" s="149">
        <v>0</v>
      </c>
      <c r="P153" s="149">
        <f t="shared" si="1"/>
        <v>0</v>
      </c>
      <c r="Q153" s="149">
        <v>0.27700000000000002</v>
      </c>
      <c r="R153" s="149">
        <f t="shared" si="2"/>
        <v>0.27700000000000002</v>
      </c>
      <c r="S153" s="149">
        <v>0</v>
      </c>
      <c r="T153" s="150">
        <f t="shared" si="3"/>
        <v>0</v>
      </c>
      <c r="AR153" s="151" t="s">
        <v>197</v>
      </c>
      <c r="AT153" s="151" t="s">
        <v>193</v>
      </c>
      <c r="AU153" s="151" t="s">
        <v>152</v>
      </c>
      <c r="AY153" s="16" t="s">
        <v>145</v>
      </c>
      <c r="BE153" s="152">
        <f t="shared" si="4"/>
        <v>0</v>
      </c>
      <c r="BF153" s="152">
        <f t="shared" si="5"/>
        <v>4708.05</v>
      </c>
      <c r="BG153" s="152">
        <f t="shared" si="6"/>
        <v>0</v>
      </c>
      <c r="BH153" s="152">
        <f t="shared" si="7"/>
        <v>0</v>
      </c>
      <c r="BI153" s="152">
        <f t="shared" si="8"/>
        <v>0</v>
      </c>
      <c r="BJ153" s="16" t="s">
        <v>152</v>
      </c>
      <c r="BK153" s="152">
        <f t="shared" si="9"/>
        <v>4708.05</v>
      </c>
      <c r="BL153" s="16" t="s">
        <v>151</v>
      </c>
      <c r="BM153" s="151" t="s">
        <v>1332</v>
      </c>
    </row>
    <row r="154" spans="2:65" s="1" customFormat="1" ht="24.2" customHeight="1">
      <c r="B154" s="140"/>
      <c r="C154" s="141" t="s">
        <v>227</v>
      </c>
      <c r="D154" s="141" t="s">
        <v>147</v>
      </c>
      <c r="E154" s="142" t="s">
        <v>1333</v>
      </c>
      <c r="F154" s="143" t="s">
        <v>1334</v>
      </c>
      <c r="G154" s="144" t="s">
        <v>196</v>
      </c>
      <c r="H154" s="145">
        <v>1</v>
      </c>
      <c r="I154" s="146">
        <v>10.96</v>
      </c>
      <c r="J154" s="146">
        <f t="shared" si="0"/>
        <v>10.96</v>
      </c>
      <c r="K154" s="147"/>
      <c r="L154" s="30"/>
      <c r="M154" s="148" t="s">
        <v>1</v>
      </c>
      <c r="N154" s="119" t="s">
        <v>41</v>
      </c>
      <c r="O154" s="149">
        <v>0.5</v>
      </c>
      <c r="P154" s="149">
        <f t="shared" si="1"/>
        <v>0.5</v>
      </c>
      <c r="Q154" s="149">
        <v>0</v>
      </c>
      <c r="R154" s="149">
        <f t="shared" si="2"/>
        <v>0</v>
      </c>
      <c r="S154" s="149">
        <v>0</v>
      </c>
      <c r="T154" s="150">
        <f t="shared" si="3"/>
        <v>0</v>
      </c>
      <c r="AR154" s="151" t="s">
        <v>151</v>
      </c>
      <c r="AT154" s="151" t="s">
        <v>147</v>
      </c>
      <c r="AU154" s="151" t="s">
        <v>152</v>
      </c>
      <c r="AY154" s="16" t="s">
        <v>145</v>
      </c>
      <c r="BE154" s="152">
        <f t="shared" si="4"/>
        <v>0</v>
      </c>
      <c r="BF154" s="152">
        <f t="shared" si="5"/>
        <v>10.96</v>
      </c>
      <c r="BG154" s="152">
        <f t="shared" si="6"/>
        <v>0</v>
      </c>
      <c r="BH154" s="152">
        <f t="shared" si="7"/>
        <v>0</v>
      </c>
      <c r="BI154" s="152">
        <f t="shared" si="8"/>
        <v>0</v>
      </c>
      <c r="BJ154" s="16" t="s">
        <v>152</v>
      </c>
      <c r="BK154" s="152">
        <f t="shared" si="9"/>
        <v>10.96</v>
      </c>
      <c r="BL154" s="16" t="s">
        <v>151</v>
      </c>
      <c r="BM154" s="151" t="s">
        <v>1335</v>
      </c>
    </row>
    <row r="155" spans="2:65" s="1" customFormat="1" ht="24.2" customHeight="1">
      <c r="B155" s="140"/>
      <c r="C155" s="166" t="s">
        <v>237</v>
      </c>
      <c r="D155" s="166" t="s">
        <v>193</v>
      </c>
      <c r="E155" s="167" t="s">
        <v>1336</v>
      </c>
      <c r="F155" s="168" t="s">
        <v>1337</v>
      </c>
      <c r="G155" s="169" t="s">
        <v>196</v>
      </c>
      <c r="H155" s="170">
        <v>1</v>
      </c>
      <c r="I155" s="171">
        <v>131.51</v>
      </c>
      <c r="J155" s="171">
        <f t="shared" si="0"/>
        <v>131.51</v>
      </c>
      <c r="K155" s="172"/>
      <c r="L155" s="173"/>
      <c r="M155" s="174" t="s">
        <v>1</v>
      </c>
      <c r="N155" s="175" t="s">
        <v>41</v>
      </c>
      <c r="O155" s="149">
        <v>0</v>
      </c>
      <c r="P155" s="149">
        <f t="shared" si="1"/>
        <v>0</v>
      </c>
      <c r="Q155" s="149">
        <v>5.0000000000000001E-3</v>
      </c>
      <c r="R155" s="149">
        <f t="shared" si="2"/>
        <v>5.0000000000000001E-3</v>
      </c>
      <c r="S155" s="149">
        <v>0</v>
      </c>
      <c r="T155" s="150">
        <f t="shared" si="3"/>
        <v>0</v>
      </c>
      <c r="AR155" s="151" t="s">
        <v>197</v>
      </c>
      <c r="AT155" s="151" t="s">
        <v>193</v>
      </c>
      <c r="AU155" s="151" t="s">
        <v>152</v>
      </c>
      <c r="AY155" s="16" t="s">
        <v>145</v>
      </c>
      <c r="BE155" s="152">
        <f t="shared" si="4"/>
        <v>0</v>
      </c>
      <c r="BF155" s="152">
        <f t="shared" si="5"/>
        <v>131.51</v>
      </c>
      <c r="BG155" s="152">
        <f t="shared" si="6"/>
        <v>0</v>
      </c>
      <c r="BH155" s="152">
        <f t="shared" si="7"/>
        <v>0</v>
      </c>
      <c r="BI155" s="152">
        <f t="shared" si="8"/>
        <v>0</v>
      </c>
      <c r="BJ155" s="16" t="s">
        <v>152</v>
      </c>
      <c r="BK155" s="152">
        <f t="shared" si="9"/>
        <v>131.51</v>
      </c>
      <c r="BL155" s="16" t="s">
        <v>151</v>
      </c>
      <c r="BM155" s="151" t="s">
        <v>1338</v>
      </c>
    </row>
    <row r="156" spans="2:65" s="11" customFormat="1" ht="25.9" customHeight="1">
      <c r="B156" s="129"/>
      <c r="D156" s="130" t="s">
        <v>74</v>
      </c>
      <c r="E156" s="131" t="s">
        <v>374</v>
      </c>
      <c r="F156" s="131" t="s">
        <v>375</v>
      </c>
      <c r="J156" s="132">
        <f>BK156</f>
        <v>4351.3</v>
      </c>
      <c r="L156" s="129"/>
      <c r="M156" s="133"/>
      <c r="P156" s="134">
        <f>P157</f>
        <v>10.530609999999999</v>
      </c>
      <c r="R156" s="134">
        <f>R157</f>
        <v>0.11847023000000001</v>
      </c>
      <c r="T156" s="135">
        <f>T157</f>
        <v>0</v>
      </c>
      <c r="AR156" s="130" t="s">
        <v>152</v>
      </c>
      <c r="AT156" s="136" t="s">
        <v>74</v>
      </c>
      <c r="AU156" s="136" t="s">
        <v>75</v>
      </c>
      <c r="AY156" s="130" t="s">
        <v>145</v>
      </c>
      <c r="BK156" s="137">
        <f>BK157</f>
        <v>4351.3</v>
      </c>
    </row>
    <row r="157" spans="2:65" s="11" customFormat="1" ht="22.9" customHeight="1">
      <c r="B157" s="129"/>
      <c r="D157" s="130" t="s">
        <v>74</v>
      </c>
      <c r="E157" s="138" t="s">
        <v>1339</v>
      </c>
      <c r="F157" s="138" t="s">
        <v>1340</v>
      </c>
      <c r="J157" s="139">
        <f>BK157</f>
        <v>4351.3</v>
      </c>
      <c r="L157" s="129"/>
      <c r="M157" s="133"/>
      <c r="P157" s="134">
        <f>SUM(P158:P162)</f>
        <v>10.530609999999999</v>
      </c>
      <c r="R157" s="134">
        <f>SUM(R158:R162)</f>
        <v>0.11847023000000001</v>
      </c>
      <c r="T157" s="135">
        <f>SUM(T158:T162)</f>
        <v>0</v>
      </c>
      <c r="AR157" s="130" t="s">
        <v>152</v>
      </c>
      <c r="AT157" s="136" t="s">
        <v>74</v>
      </c>
      <c r="AU157" s="136" t="s">
        <v>80</v>
      </c>
      <c r="AY157" s="130" t="s">
        <v>145</v>
      </c>
      <c r="BK157" s="137">
        <f>SUM(BK158:BK162)</f>
        <v>4351.3</v>
      </c>
    </row>
    <row r="158" spans="2:65" s="1" customFormat="1" ht="16.5" customHeight="1">
      <c r="B158" s="140"/>
      <c r="C158" s="141" t="s">
        <v>231</v>
      </c>
      <c r="D158" s="141" t="s">
        <v>147</v>
      </c>
      <c r="E158" s="142" t="s">
        <v>1341</v>
      </c>
      <c r="F158" s="143" t="s">
        <v>1342</v>
      </c>
      <c r="G158" s="144" t="s">
        <v>256</v>
      </c>
      <c r="H158" s="145">
        <v>1</v>
      </c>
      <c r="I158" s="146">
        <v>3100</v>
      </c>
      <c r="J158" s="146">
        <f>ROUND(I158*H158,2)</f>
        <v>3100</v>
      </c>
      <c r="K158" s="147"/>
      <c r="L158" s="30"/>
      <c r="M158" s="148" t="s">
        <v>1</v>
      </c>
      <c r="N158" s="119" t="s">
        <v>41</v>
      </c>
      <c r="O158" s="149">
        <v>0.87104999999999999</v>
      </c>
      <c r="P158" s="149">
        <f>O158*H158</f>
        <v>0.87104999999999999</v>
      </c>
      <c r="Q158" s="149">
        <v>1.6850299999999999E-3</v>
      </c>
      <c r="R158" s="149">
        <f>Q158*H158</f>
        <v>1.6850299999999999E-3</v>
      </c>
      <c r="S158" s="149">
        <v>0</v>
      </c>
      <c r="T158" s="150">
        <f>S158*H158</f>
        <v>0</v>
      </c>
      <c r="AR158" s="151" t="s">
        <v>381</v>
      </c>
      <c r="AT158" s="151" t="s">
        <v>147</v>
      </c>
      <c r="AU158" s="151" t="s">
        <v>152</v>
      </c>
      <c r="AY158" s="16" t="s">
        <v>145</v>
      </c>
      <c r="BE158" s="152">
        <f>IF(N158="základná",J158,0)</f>
        <v>0</v>
      </c>
      <c r="BF158" s="152">
        <f>IF(N158="znížená",J158,0)</f>
        <v>3100</v>
      </c>
      <c r="BG158" s="152">
        <f>IF(N158="zákl. prenesená",J158,0)</f>
        <v>0</v>
      </c>
      <c r="BH158" s="152">
        <f>IF(N158="zníž. prenesená",J158,0)</f>
        <v>0</v>
      </c>
      <c r="BI158" s="152">
        <f>IF(N158="nulová",J158,0)</f>
        <v>0</v>
      </c>
      <c r="BJ158" s="16" t="s">
        <v>152</v>
      </c>
      <c r="BK158" s="152">
        <f>ROUND(I158*H158,2)</f>
        <v>3100</v>
      </c>
      <c r="BL158" s="16" t="s">
        <v>381</v>
      </c>
      <c r="BM158" s="151" t="s">
        <v>1343</v>
      </c>
    </row>
    <row r="159" spans="2:65" s="1" customFormat="1" ht="24.2" customHeight="1">
      <c r="B159" s="140"/>
      <c r="C159" s="141" t="s">
        <v>80</v>
      </c>
      <c r="D159" s="141" t="s">
        <v>147</v>
      </c>
      <c r="E159" s="142" t="s">
        <v>1344</v>
      </c>
      <c r="F159" s="143" t="s">
        <v>1345</v>
      </c>
      <c r="G159" s="144" t="s">
        <v>196</v>
      </c>
      <c r="H159" s="145">
        <v>1</v>
      </c>
      <c r="I159" s="146">
        <v>458.66</v>
      </c>
      <c r="J159" s="146">
        <f>ROUND(I159*H159,2)</f>
        <v>458.66</v>
      </c>
      <c r="K159" s="147"/>
      <c r="L159" s="30"/>
      <c r="M159" s="148" t="s">
        <v>1</v>
      </c>
      <c r="N159" s="119" t="s">
        <v>41</v>
      </c>
      <c r="O159" s="149">
        <v>5.7082499999999996</v>
      </c>
      <c r="P159" s="149">
        <f>O159*H159</f>
        <v>5.7082499999999996</v>
      </c>
      <c r="Q159" s="149">
        <v>8.362E-2</v>
      </c>
      <c r="R159" s="149">
        <f>Q159*H159</f>
        <v>8.362E-2</v>
      </c>
      <c r="S159" s="149">
        <v>0</v>
      </c>
      <c r="T159" s="150">
        <f>S159*H159</f>
        <v>0</v>
      </c>
      <c r="AR159" s="151" t="s">
        <v>381</v>
      </c>
      <c r="AT159" s="151" t="s">
        <v>147</v>
      </c>
      <c r="AU159" s="151" t="s">
        <v>152</v>
      </c>
      <c r="AY159" s="16" t="s">
        <v>145</v>
      </c>
      <c r="BE159" s="152">
        <f>IF(N159="základná",J159,0)</f>
        <v>0</v>
      </c>
      <c r="BF159" s="152">
        <f>IF(N159="znížená",J159,0)</f>
        <v>458.66</v>
      </c>
      <c r="BG159" s="152">
        <f>IF(N159="zákl. prenesená",J159,0)</f>
        <v>0</v>
      </c>
      <c r="BH159" s="152">
        <f>IF(N159="zníž. prenesená",J159,0)</f>
        <v>0</v>
      </c>
      <c r="BI159" s="152">
        <f>IF(N159="nulová",J159,0)</f>
        <v>0</v>
      </c>
      <c r="BJ159" s="16" t="s">
        <v>152</v>
      </c>
      <c r="BK159" s="152">
        <f>ROUND(I159*H159,2)</f>
        <v>458.66</v>
      </c>
      <c r="BL159" s="16" t="s">
        <v>381</v>
      </c>
      <c r="BM159" s="151" t="s">
        <v>1346</v>
      </c>
    </row>
    <row r="160" spans="2:65" s="1" customFormat="1" ht="24.2" customHeight="1">
      <c r="B160" s="140"/>
      <c r="C160" s="166" t="s">
        <v>152</v>
      </c>
      <c r="D160" s="166" t="s">
        <v>193</v>
      </c>
      <c r="E160" s="167" t="s">
        <v>1347</v>
      </c>
      <c r="F160" s="168" t="s">
        <v>1348</v>
      </c>
      <c r="G160" s="169" t="s">
        <v>196</v>
      </c>
      <c r="H160" s="170">
        <v>1</v>
      </c>
      <c r="I160" s="171">
        <v>218.33</v>
      </c>
      <c r="J160" s="171">
        <f>ROUND(I160*H160,2)</f>
        <v>218.33</v>
      </c>
      <c r="K160" s="172"/>
      <c r="L160" s="173"/>
      <c r="M160" s="174" t="s">
        <v>1</v>
      </c>
      <c r="N160" s="175" t="s">
        <v>41</v>
      </c>
      <c r="O160" s="149">
        <v>0</v>
      </c>
      <c r="P160" s="149">
        <f>O160*H160</f>
        <v>0</v>
      </c>
      <c r="Q160" s="149">
        <v>1.7000000000000001E-2</v>
      </c>
      <c r="R160" s="149">
        <f>Q160*H160</f>
        <v>1.7000000000000001E-2</v>
      </c>
      <c r="S160" s="149">
        <v>0</v>
      </c>
      <c r="T160" s="150">
        <f>S160*H160</f>
        <v>0</v>
      </c>
      <c r="AR160" s="151" t="s">
        <v>387</v>
      </c>
      <c r="AT160" s="151" t="s">
        <v>193</v>
      </c>
      <c r="AU160" s="151" t="s">
        <v>152</v>
      </c>
      <c r="AY160" s="16" t="s">
        <v>145</v>
      </c>
      <c r="BE160" s="152">
        <f>IF(N160="základná",J160,0)</f>
        <v>0</v>
      </c>
      <c r="BF160" s="152">
        <f>IF(N160="znížená",J160,0)</f>
        <v>218.33</v>
      </c>
      <c r="BG160" s="152">
        <f>IF(N160="zákl. prenesená",J160,0)</f>
        <v>0</v>
      </c>
      <c r="BH160" s="152">
        <f>IF(N160="zníž. prenesená",J160,0)</f>
        <v>0</v>
      </c>
      <c r="BI160" s="152">
        <f>IF(N160="nulová",J160,0)</f>
        <v>0</v>
      </c>
      <c r="BJ160" s="16" t="s">
        <v>152</v>
      </c>
      <c r="BK160" s="152">
        <f>ROUND(I160*H160,2)</f>
        <v>218.33</v>
      </c>
      <c r="BL160" s="16" t="s">
        <v>381</v>
      </c>
      <c r="BM160" s="151" t="s">
        <v>1349</v>
      </c>
    </row>
    <row r="161" spans="2:65" s="1" customFormat="1" ht="37.9" customHeight="1">
      <c r="B161" s="140"/>
      <c r="C161" s="141" t="s">
        <v>160</v>
      </c>
      <c r="D161" s="141" t="s">
        <v>147</v>
      </c>
      <c r="E161" s="142" t="s">
        <v>1350</v>
      </c>
      <c r="F161" s="143" t="s">
        <v>1351</v>
      </c>
      <c r="G161" s="144" t="s">
        <v>256</v>
      </c>
      <c r="H161" s="145">
        <v>1</v>
      </c>
      <c r="I161" s="146">
        <v>121.46</v>
      </c>
      <c r="J161" s="146">
        <f>ROUND(I161*H161,2)</f>
        <v>121.46</v>
      </c>
      <c r="K161" s="147"/>
      <c r="L161" s="30"/>
      <c r="M161" s="148" t="s">
        <v>1</v>
      </c>
      <c r="N161" s="119" t="s">
        <v>41</v>
      </c>
      <c r="O161" s="149">
        <v>3.9513099999999999</v>
      </c>
      <c r="P161" s="149">
        <f>O161*H161</f>
        <v>3.9513099999999999</v>
      </c>
      <c r="Q161" s="149">
        <v>2.6651999999999999E-3</v>
      </c>
      <c r="R161" s="149">
        <f>Q161*H161</f>
        <v>2.6651999999999999E-3</v>
      </c>
      <c r="S161" s="149">
        <v>0</v>
      </c>
      <c r="T161" s="150">
        <f>S161*H161</f>
        <v>0</v>
      </c>
      <c r="AR161" s="151" t="s">
        <v>381</v>
      </c>
      <c r="AT161" s="151" t="s">
        <v>147</v>
      </c>
      <c r="AU161" s="151" t="s">
        <v>152</v>
      </c>
      <c r="AY161" s="16" t="s">
        <v>145</v>
      </c>
      <c r="BE161" s="152">
        <f>IF(N161="základná",J161,0)</f>
        <v>0</v>
      </c>
      <c r="BF161" s="152">
        <f>IF(N161="znížená",J161,0)</f>
        <v>121.46</v>
      </c>
      <c r="BG161" s="152">
        <f>IF(N161="zákl. prenesená",J161,0)</f>
        <v>0</v>
      </c>
      <c r="BH161" s="152">
        <f>IF(N161="zníž. prenesená",J161,0)</f>
        <v>0</v>
      </c>
      <c r="BI161" s="152">
        <f>IF(N161="nulová",J161,0)</f>
        <v>0</v>
      </c>
      <c r="BJ161" s="16" t="s">
        <v>152</v>
      </c>
      <c r="BK161" s="152">
        <f>ROUND(I161*H161,2)</f>
        <v>121.46</v>
      </c>
      <c r="BL161" s="16" t="s">
        <v>381</v>
      </c>
      <c r="BM161" s="151" t="s">
        <v>1352</v>
      </c>
    </row>
    <row r="162" spans="2:65" s="1" customFormat="1" ht="33" customHeight="1">
      <c r="B162" s="140"/>
      <c r="C162" s="166" t="s">
        <v>151</v>
      </c>
      <c r="D162" s="166" t="s">
        <v>193</v>
      </c>
      <c r="E162" s="167" t="s">
        <v>1353</v>
      </c>
      <c r="F162" s="168" t="s">
        <v>1354</v>
      </c>
      <c r="G162" s="169" t="s">
        <v>196</v>
      </c>
      <c r="H162" s="170">
        <v>1</v>
      </c>
      <c r="I162" s="171">
        <v>452.85</v>
      </c>
      <c r="J162" s="171">
        <f>ROUND(I162*H162,2)</f>
        <v>452.85</v>
      </c>
      <c r="K162" s="172"/>
      <c r="L162" s="173"/>
      <c r="M162" s="186" t="s">
        <v>1</v>
      </c>
      <c r="N162" s="187" t="s">
        <v>41</v>
      </c>
      <c r="O162" s="184">
        <v>0</v>
      </c>
      <c r="P162" s="184">
        <f>O162*H162</f>
        <v>0</v>
      </c>
      <c r="Q162" s="184">
        <v>1.35E-2</v>
      </c>
      <c r="R162" s="184">
        <f>Q162*H162</f>
        <v>1.35E-2</v>
      </c>
      <c r="S162" s="184">
        <v>0</v>
      </c>
      <c r="T162" s="185">
        <f>S162*H162</f>
        <v>0</v>
      </c>
      <c r="AR162" s="151" t="s">
        <v>387</v>
      </c>
      <c r="AT162" s="151" t="s">
        <v>193</v>
      </c>
      <c r="AU162" s="151" t="s">
        <v>152</v>
      </c>
      <c r="AY162" s="16" t="s">
        <v>145</v>
      </c>
      <c r="BE162" s="152">
        <f>IF(N162="základná",J162,0)</f>
        <v>0</v>
      </c>
      <c r="BF162" s="152">
        <f>IF(N162="znížená",J162,0)</f>
        <v>452.85</v>
      </c>
      <c r="BG162" s="152">
        <f>IF(N162="zákl. prenesená",J162,0)</f>
        <v>0</v>
      </c>
      <c r="BH162" s="152">
        <f>IF(N162="zníž. prenesená",J162,0)</f>
        <v>0</v>
      </c>
      <c r="BI162" s="152">
        <f>IF(N162="nulová",J162,0)</f>
        <v>0</v>
      </c>
      <c r="BJ162" s="16" t="s">
        <v>152</v>
      </c>
      <c r="BK162" s="152">
        <f>ROUND(I162*H162,2)</f>
        <v>452.85</v>
      </c>
      <c r="BL162" s="16" t="s">
        <v>381</v>
      </c>
      <c r="BM162" s="151" t="s">
        <v>1355</v>
      </c>
    </row>
    <row r="163" spans="2:65" s="1" customFormat="1" ht="6.95" customHeight="1">
      <c r="B163" s="45"/>
      <c r="C163" s="46"/>
      <c r="D163" s="46"/>
      <c r="E163" s="46"/>
      <c r="F163" s="46"/>
      <c r="G163" s="46"/>
      <c r="H163" s="46"/>
      <c r="I163" s="46"/>
      <c r="J163" s="46"/>
      <c r="K163" s="46"/>
      <c r="L163" s="30"/>
    </row>
  </sheetData>
  <autoFilter ref="C125:K162" xr:uid="{00000000-0009-0000-0000-000002000000}"/>
  <mergeCells count="8">
    <mergeCell ref="E116:H116"/>
    <mergeCell ref="E118:H118"/>
    <mergeCell ref="L2:V2"/>
    <mergeCell ref="E7:H7"/>
    <mergeCell ref="E9:H9"/>
    <mergeCell ref="E27:H27"/>
    <mergeCell ref="E85:H85"/>
    <mergeCell ref="E87:H8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BM152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2:46" ht="11.25"/>
    <row r="2" spans="2:46" ht="36.950000000000003" customHeight="1">
      <c r="L2" s="226" t="s">
        <v>5</v>
      </c>
      <c r="M2" s="209"/>
      <c r="N2" s="209"/>
      <c r="O2" s="209"/>
      <c r="P2" s="209"/>
      <c r="Q2" s="209"/>
      <c r="R2" s="209"/>
      <c r="S2" s="209"/>
      <c r="T2" s="209"/>
      <c r="U2" s="209"/>
      <c r="V2" s="209"/>
      <c r="AT2" s="16" t="s">
        <v>87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95</v>
      </c>
      <c r="L4" s="19"/>
      <c r="M4" s="92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5" t="s">
        <v>13</v>
      </c>
      <c r="L6" s="19"/>
    </row>
    <row r="7" spans="2:46" ht="16.5" customHeight="1">
      <c r="B7" s="19"/>
      <c r="E7" s="228" t="str">
        <f>'Rekapitulácia stavby'!K6</f>
        <v>PSBU - Podbanské, Rekreačný objekt</v>
      </c>
      <c r="F7" s="229"/>
      <c r="G7" s="229"/>
      <c r="H7" s="229"/>
      <c r="L7" s="19"/>
    </row>
    <row r="8" spans="2:46" s="1" customFormat="1" ht="12" customHeight="1">
      <c r="B8" s="30"/>
      <c r="D8" s="25" t="s">
        <v>1276</v>
      </c>
      <c r="L8" s="30"/>
    </row>
    <row r="9" spans="2:46" s="1" customFormat="1" ht="16.5" customHeight="1">
      <c r="B9" s="30"/>
      <c r="E9" s="188" t="s">
        <v>1356</v>
      </c>
      <c r="F9" s="227"/>
      <c r="G9" s="227"/>
      <c r="H9" s="227"/>
      <c r="L9" s="30"/>
    </row>
    <row r="10" spans="2:46" s="1" customFormat="1" ht="11.25">
      <c r="B10" s="30"/>
      <c r="L10" s="30"/>
    </row>
    <row r="11" spans="2:46" s="1" customFormat="1" ht="12" customHeight="1">
      <c r="B11" s="30"/>
      <c r="D11" s="25" t="s">
        <v>15</v>
      </c>
      <c r="F11" s="23" t="s">
        <v>1</v>
      </c>
      <c r="I11" s="25" t="s">
        <v>16</v>
      </c>
      <c r="J11" s="23" t="s">
        <v>1</v>
      </c>
      <c r="L11" s="30"/>
    </row>
    <row r="12" spans="2:46" s="1" customFormat="1" ht="12" customHeight="1">
      <c r="B12" s="30"/>
      <c r="D12" s="25" t="s">
        <v>17</v>
      </c>
      <c r="F12" s="23" t="s">
        <v>18</v>
      </c>
      <c r="I12" s="25" t="s">
        <v>19</v>
      </c>
      <c r="J12" s="53" t="str">
        <f>'Rekapitulácia stavby'!AN8</f>
        <v>1. 3. 2024</v>
      </c>
      <c r="L12" s="30"/>
    </row>
    <row r="13" spans="2:46" s="1" customFormat="1" ht="10.9" customHeight="1">
      <c r="B13" s="30"/>
      <c r="L13" s="30"/>
    </row>
    <row r="14" spans="2:46" s="1" customFormat="1" ht="12" customHeight="1">
      <c r="B14" s="30"/>
      <c r="D14" s="25" t="s">
        <v>21</v>
      </c>
      <c r="I14" s="25" t="s">
        <v>22</v>
      </c>
      <c r="J14" s="23" t="s">
        <v>1</v>
      </c>
      <c r="L14" s="30"/>
    </row>
    <row r="15" spans="2:46" s="1" customFormat="1" ht="18" customHeight="1">
      <c r="B15" s="30"/>
      <c r="E15" s="23" t="s">
        <v>23</v>
      </c>
      <c r="I15" s="25" t="s">
        <v>24</v>
      </c>
      <c r="J15" s="23" t="s">
        <v>1</v>
      </c>
      <c r="L15" s="30"/>
    </row>
    <row r="16" spans="2:46" s="1" customFormat="1" ht="6.95" customHeight="1">
      <c r="B16" s="30"/>
      <c r="L16" s="30"/>
    </row>
    <row r="17" spans="2:12" s="1" customFormat="1" ht="12" customHeight="1">
      <c r="B17" s="30"/>
      <c r="D17" s="25" t="s">
        <v>25</v>
      </c>
      <c r="I17" s="25" t="s">
        <v>22</v>
      </c>
      <c r="J17" s="23" t="s">
        <v>1</v>
      </c>
      <c r="L17" s="30"/>
    </row>
    <row r="18" spans="2:12" s="1" customFormat="1" ht="18" customHeight="1">
      <c r="B18" s="30"/>
      <c r="E18" s="23" t="s">
        <v>26</v>
      </c>
      <c r="I18" s="25" t="s">
        <v>24</v>
      </c>
      <c r="J18" s="23" t="s">
        <v>1</v>
      </c>
      <c r="L18" s="30"/>
    </row>
    <row r="19" spans="2:12" s="1" customFormat="1" ht="6.95" customHeight="1">
      <c r="B19" s="30"/>
      <c r="L19" s="30"/>
    </row>
    <row r="20" spans="2:12" s="1" customFormat="1" ht="12" customHeight="1">
      <c r="B20" s="30"/>
      <c r="D20" s="25" t="s">
        <v>27</v>
      </c>
      <c r="I20" s="25" t="s">
        <v>22</v>
      </c>
      <c r="J20" s="23" t="s">
        <v>1</v>
      </c>
      <c r="L20" s="30"/>
    </row>
    <row r="21" spans="2:12" s="1" customFormat="1" ht="18" customHeight="1">
      <c r="B21" s="30"/>
      <c r="E21" s="23" t="s">
        <v>28</v>
      </c>
      <c r="I21" s="25" t="s">
        <v>24</v>
      </c>
      <c r="J21" s="23" t="s">
        <v>1</v>
      </c>
      <c r="L21" s="30"/>
    </row>
    <row r="22" spans="2:12" s="1" customFormat="1" ht="6.95" customHeight="1">
      <c r="B22" s="30"/>
      <c r="L22" s="30"/>
    </row>
    <row r="23" spans="2:12" s="1" customFormat="1" ht="12" customHeight="1">
      <c r="B23" s="30"/>
      <c r="D23" s="25" t="s">
        <v>30</v>
      </c>
      <c r="I23" s="25" t="s">
        <v>22</v>
      </c>
      <c r="J23" s="23" t="str">
        <f>IF('Rekapitulácia stavby'!AN19="","",'Rekapitulácia stavby'!AN19)</f>
        <v/>
      </c>
      <c r="L23" s="30"/>
    </row>
    <row r="24" spans="2:12" s="1" customFormat="1" ht="18" customHeight="1">
      <c r="B24" s="30"/>
      <c r="E24" s="23" t="str">
        <f>IF('Rekapitulácia stavby'!E20="","",'Rekapitulácia stavby'!E20)</f>
        <v xml:space="preserve"> </v>
      </c>
      <c r="I24" s="25" t="s">
        <v>24</v>
      </c>
      <c r="J24" s="23" t="str">
        <f>IF('Rekapitulácia stavby'!AN20="","",'Rekapitulácia stavby'!AN20)</f>
        <v/>
      </c>
      <c r="L24" s="30"/>
    </row>
    <row r="25" spans="2:12" s="1" customFormat="1" ht="6.95" customHeight="1">
      <c r="B25" s="30"/>
      <c r="L25" s="30"/>
    </row>
    <row r="26" spans="2:12" s="1" customFormat="1" ht="12" customHeight="1">
      <c r="B26" s="30"/>
      <c r="D26" s="25" t="s">
        <v>32</v>
      </c>
      <c r="L26" s="30"/>
    </row>
    <row r="27" spans="2:12" s="7" customFormat="1" ht="16.5" customHeight="1">
      <c r="B27" s="93"/>
      <c r="E27" s="211" t="s">
        <v>1</v>
      </c>
      <c r="F27" s="211"/>
      <c r="G27" s="211"/>
      <c r="H27" s="211"/>
      <c r="L27" s="93"/>
    </row>
    <row r="28" spans="2:12" s="1" customFormat="1" ht="6.95" customHeight="1">
      <c r="B28" s="30"/>
      <c r="L28" s="30"/>
    </row>
    <row r="29" spans="2:12" s="1" customFormat="1" ht="6.95" customHeight="1">
      <c r="B29" s="30"/>
      <c r="D29" s="54"/>
      <c r="E29" s="54"/>
      <c r="F29" s="54"/>
      <c r="G29" s="54"/>
      <c r="H29" s="54"/>
      <c r="I29" s="54"/>
      <c r="J29" s="54"/>
      <c r="K29" s="54"/>
      <c r="L29" s="30"/>
    </row>
    <row r="30" spans="2:12" s="1" customFormat="1" ht="14.45" customHeight="1">
      <c r="B30" s="30"/>
      <c r="D30" s="23" t="s">
        <v>96</v>
      </c>
      <c r="J30" s="29">
        <f>J96</f>
        <v>11059.96</v>
      </c>
      <c r="L30" s="30"/>
    </row>
    <row r="31" spans="2:12" s="1" customFormat="1" ht="14.45" customHeight="1">
      <c r="B31" s="30"/>
      <c r="D31" s="28" t="s">
        <v>97</v>
      </c>
      <c r="J31" s="29">
        <f>J103</f>
        <v>0</v>
      </c>
      <c r="L31" s="30"/>
    </row>
    <row r="32" spans="2:12" s="1" customFormat="1" ht="25.35" customHeight="1">
      <c r="B32" s="30"/>
      <c r="D32" s="94" t="s">
        <v>35</v>
      </c>
      <c r="J32" s="67">
        <f>ROUND(J30 + J31, 2)</f>
        <v>11059.96</v>
      </c>
      <c r="L32" s="30"/>
    </row>
    <row r="33" spans="2:12" s="1" customFormat="1" ht="6.95" customHeight="1">
      <c r="B33" s="30"/>
      <c r="D33" s="54"/>
      <c r="E33" s="54"/>
      <c r="F33" s="54"/>
      <c r="G33" s="54"/>
      <c r="H33" s="54"/>
      <c r="I33" s="54"/>
      <c r="J33" s="54"/>
      <c r="K33" s="54"/>
      <c r="L33" s="30"/>
    </row>
    <row r="34" spans="2:12" s="1" customFormat="1" ht="14.45" customHeight="1">
      <c r="B34" s="30"/>
      <c r="F34" s="33" t="s">
        <v>37</v>
      </c>
      <c r="I34" s="33" t="s">
        <v>36</v>
      </c>
      <c r="J34" s="33" t="s">
        <v>38</v>
      </c>
      <c r="L34" s="30"/>
    </row>
    <row r="35" spans="2:12" s="1" customFormat="1" ht="14.45" customHeight="1">
      <c r="B35" s="30"/>
      <c r="D35" s="56" t="s">
        <v>39</v>
      </c>
      <c r="E35" s="35" t="s">
        <v>40</v>
      </c>
      <c r="F35" s="95">
        <f>ROUND((SUM(BE103:BE104) + SUM(BE124:BE151)),  2)</f>
        <v>0</v>
      </c>
      <c r="G35" s="96"/>
      <c r="H35" s="96"/>
      <c r="I35" s="97">
        <v>0.2</v>
      </c>
      <c r="J35" s="95">
        <f>ROUND(((SUM(BE103:BE104) + SUM(BE124:BE151))*I35),  2)</f>
        <v>0</v>
      </c>
      <c r="L35" s="30"/>
    </row>
    <row r="36" spans="2:12" s="1" customFormat="1" ht="14.45" customHeight="1">
      <c r="B36" s="30"/>
      <c r="E36" s="35" t="s">
        <v>41</v>
      </c>
      <c r="F36" s="98">
        <f>ROUND((SUM(BF103:BF104) + SUM(BF124:BF151)),  2)</f>
        <v>11059.96</v>
      </c>
      <c r="I36" s="99">
        <v>0.2</v>
      </c>
      <c r="J36" s="98">
        <f>ROUND(((SUM(BF103:BF104) + SUM(BF124:BF151))*I36),  2)</f>
        <v>2211.9899999999998</v>
      </c>
      <c r="L36" s="30"/>
    </row>
    <row r="37" spans="2:12" s="1" customFormat="1" ht="14.45" hidden="1" customHeight="1">
      <c r="B37" s="30"/>
      <c r="E37" s="25" t="s">
        <v>42</v>
      </c>
      <c r="F37" s="98">
        <f>ROUND((SUM(BG103:BG104) + SUM(BG124:BG151)),  2)</f>
        <v>0</v>
      </c>
      <c r="I37" s="99">
        <v>0.2</v>
      </c>
      <c r="J37" s="98">
        <f>0</f>
        <v>0</v>
      </c>
      <c r="L37" s="30"/>
    </row>
    <row r="38" spans="2:12" s="1" customFormat="1" ht="14.45" hidden="1" customHeight="1">
      <c r="B38" s="30"/>
      <c r="E38" s="25" t="s">
        <v>43</v>
      </c>
      <c r="F38" s="98">
        <f>ROUND((SUM(BH103:BH104) + SUM(BH124:BH151)),  2)</f>
        <v>0</v>
      </c>
      <c r="I38" s="99">
        <v>0.2</v>
      </c>
      <c r="J38" s="98">
        <f>0</f>
        <v>0</v>
      </c>
      <c r="L38" s="30"/>
    </row>
    <row r="39" spans="2:12" s="1" customFormat="1" ht="14.45" hidden="1" customHeight="1">
      <c r="B39" s="30"/>
      <c r="E39" s="35" t="s">
        <v>44</v>
      </c>
      <c r="F39" s="95">
        <f>ROUND((SUM(BI103:BI104) + SUM(BI124:BI151)),  2)</f>
        <v>0</v>
      </c>
      <c r="G39" s="96"/>
      <c r="H39" s="96"/>
      <c r="I39" s="97">
        <v>0</v>
      </c>
      <c r="J39" s="95">
        <f>0</f>
        <v>0</v>
      </c>
      <c r="L39" s="30"/>
    </row>
    <row r="40" spans="2:12" s="1" customFormat="1" ht="6.95" customHeight="1">
      <c r="B40" s="30"/>
      <c r="L40" s="30"/>
    </row>
    <row r="41" spans="2:12" s="1" customFormat="1" ht="25.35" customHeight="1">
      <c r="B41" s="30"/>
      <c r="C41" s="90"/>
      <c r="D41" s="100" t="s">
        <v>45</v>
      </c>
      <c r="E41" s="58"/>
      <c r="F41" s="58"/>
      <c r="G41" s="101" t="s">
        <v>46</v>
      </c>
      <c r="H41" s="102" t="s">
        <v>47</v>
      </c>
      <c r="I41" s="58"/>
      <c r="J41" s="103">
        <f>SUM(J32:J39)</f>
        <v>13271.949999999999</v>
      </c>
      <c r="K41" s="104"/>
      <c r="L41" s="30"/>
    </row>
    <row r="42" spans="2:12" s="1" customFormat="1" ht="14.45" customHeight="1">
      <c r="B42" s="30"/>
      <c r="L42" s="30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0"/>
      <c r="D50" s="42" t="s">
        <v>48</v>
      </c>
      <c r="E50" s="43"/>
      <c r="F50" s="43"/>
      <c r="G50" s="42" t="s">
        <v>49</v>
      </c>
      <c r="H50" s="43"/>
      <c r="I50" s="43"/>
      <c r="J50" s="43"/>
      <c r="K50" s="43"/>
      <c r="L50" s="30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0"/>
      <c r="D61" s="44" t="s">
        <v>50</v>
      </c>
      <c r="E61" s="32"/>
      <c r="F61" s="105" t="s">
        <v>51</v>
      </c>
      <c r="G61" s="44" t="s">
        <v>50</v>
      </c>
      <c r="H61" s="32"/>
      <c r="I61" s="32"/>
      <c r="J61" s="106" t="s">
        <v>51</v>
      </c>
      <c r="K61" s="32"/>
      <c r="L61" s="30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0"/>
      <c r="D65" s="42" t="s">
        <v>52</v>
      </c>
      <c r="E65" s="43"/>
      <c r="F65" s="43"/>
      <c r="G65" s="42" t="s">
        <v>53</v>
      </c>
      <c r="H65" s="43"/>
      <c r="I65" s="43"/>
      <c r="J65" s="43"/>
      <c r="K65" s="43"/>
      <c r="L65" s="30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0"/>
      <c r="D76" s="44" t="s">
        <v>50</v>
      </c>
      <c r="E76" s="32"/>
      <c r="F76" s="105" t="s">
        <v>51</v>
      </c>
      <c r="G76" s="44" t="s">
        <v>50</v>
      </c>
      <c r="H76" s="32"/>
      <c r="I76" s="32"/>
      <c r="J76" s="106" t="s">
        <v>51</v>
      </c>
      <c r="K76" s="32"/>
      <c r="L76" s="30"/>
    </row>
    <row r="77" spans="2:12" s="1" customFormat="1" ht="14.45" customHeight="1"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30"/>
    </row>
    <row r="81" spans="2:47" s="1" customFormat="1" ht="6.95" customHeight="1"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30"/>
    </row>
    <row r="82" spans="2:47" s="1" customFormat="1" ht="24.95" customHeight="1">
      <c r="B82" s="30"/>
      <c r="C82" s="20" t="s">
        <v>98</v>
      </c>
      <c r="L82" s="30"/>
    </row>
    <row r="83" spans="2:47" s="1" customFormat="1" ht="6.95" customHeight="1">
      <c r="B83" s="30"/>
      <c r="L83" s="30"/>
    </row>
    <row r="84" spans="2:47" s="1" customFormat="1" ht="12" customHeight="1">
      <c r="B84" s="30"/>
      <c r="C84" s="25" t="s">
        <v>13</v>
      </c>
      <c r="L84" s="30"/>
    </row>
    <row r="85" spans="2:47" s="1" customFormat="1" ht="16.5" customHeight="1">
      <c r="B85" s="30"/>
      <c r="E85" s="228" t="str">
        <f>E7</f>
        <v>PSBU - Podbanské, Rekreačný objekt</v>
      </c>
      <c r="F85" s="229"/>
      <c r="G85" s="229"/>
      <c r="H85" s="229"/>
      <c r="L85" s="30"/>
    </row>
    <row r="86" spans="2:47" s="1" customFormat="1" ht="12" customHeight="1">
      <c r="B86" s="30"/>
      <c r="C86" s="25" t="s">
        <v>1276</v>
      </c>
      <c r="L86" s="30"/>
    </row>
    <row r="87" spans="2:47" s="1" customFormat="1" ht="16.5" customHeight="1">
      <c r="B87" s="30"/>
      <c r="E87" s="188" t="str">
        <f>E9</f>
        <v>2024_DH_03.2 - Elektrická prípojka</v>
      </c>
      <c r="F87" s="227"/>
      <c r="G87" s="227"/>
      <c r="H87" s="227"/>
      <c r="L87" s="30"/>
    </row>
    <row r="88" spans="2:47" s="1" customFormat="1" ht="6.95" customHeight="1">
      <c r="B88" s="30"/>
      <c r="L88" s="30"/>
    </row>
    <row r="89" spans="2:47" s="1" customFormat="1" ht="12" customHeight="1">
      <c r="B89" s="30"/>
      <c r="C89" s="25" t="s">
        <v>17</v>
      </c>
      <c r="F89" s="23" t="str">
        <f>F12</f>
        <v>Pribylina</v>
      </c>
      <c r="I89" s="25" t="s">
        <v>19</v>
      </c>
      <c r="J89" s="53" t="str">
        <f>IF(J12="","",J12)</f>
        <v>1. 3. 2024</v>
      </c>
      <c r="L89" s="30"/>
    </row>
    <row r="90" spans="2:47" s="1" customFormat="1" ht="6.95" customHeight="1">
      <c r="B90" s="30"/>
      <c r="L90" s="30"/>
    </row>
    <row r="91" spans="2:47" s="1" customFormat="1" ht="25.7" customHeight="1">
      <c r="B91" s="30"/>
      <c r="C91" s="25" t="s">
        <v>21</v>
      </c>
      <c r="F91" s="23" t="str">
        <f>E15</f>
        <v>PSBU</v>
      </c>
      <c r="I91" s="25" t="s">
        <v>27</v>
      </c>
      <c r="J91" s="26" t="str">
        <f>E21</f>
        <v>Mgr. Art. Matej BLAŽEK</v>
      </c>
      <c r="L91" s="30"/>
    </row>
    <row r="92" spans="2:47" s="1" customFormat="1" ht="15.2" customHeight="1">
      <c r="B92" s="30"/>
      <c r="C92" s="25" t="s">
        <v>25</v>
      </c>
      <c r="F92" s="23" t="str">
        <f>IF(E18="","",E18)</f>
        <v>Na základe výberového konania</v>
      </c>
      <c r="I92" s="25" t="s">
        <v>30</v>
      </c>
      <c r="J92" s="26" t="str">
        <f>E24</f>
        <v xml:space="preserve"> </v>
      </c>
      <c r="L92" s="30"/>
    </row>
    <row r="93" spans="2:47" s="1" customFormat="1" ht="10.35" customHeight="1">
      <c r="B93" s="30"/>
      <c r="L93" s="30"/>
    </row>
    <row r="94" spans="2:47" s="1" customFormat="1" ht="29.25" customHeight="1">
      <c r="B94" s="30"/>
      <c r="C94" s="107" t="s">
        <v>99</v>
      </c>
      <c r="D94" s="90"/>
      <c r="E94" s="90"/>
      <c r="F94" s="90"/>
      <c r="G94" s="90"/>
      <c r="H94" s="90"/>
      <c r="I94" s="90"/>
      <c r="J94" s="108" t="s">
        <v>100</v>
      </c>
      <c r="K94" s="90"/>
      <c r="L94" s="30"/>
    </row>
    <row r="95" spans="2:47" s="1" customFormat="1" ht="10.35" customHeight="1">
      <c r="B95" s="30"/>
      <c r="L95" s="30"/>
    </row>
    <row r="96" spans="2:47" s="1" customFormat="1" ht="22.9" customHeight="1">
      <c r="B96" s="30"/>
      <c r="C96" s="109" t="s">
        <v>101</v>
      </c>
      <c r="J96" s="67">
        <f>J124</f>
        <v>11059.96</v>
      </c>
      <c r="L96" s="30"/>
      <c r="AU96" s="16" t="s">
        <v>102</v>
      </c>
    </row>
    <row r="97" spans="2:14" s="8" customFormat="1" ht="24.95" customHeight="1">
      <c r="B97" s="110"/>
      <c r="D97" s="111" t="s">
        <v>103</v>
      </c>
      <c r="E97" s="112"/>
      <c r="F97" s="112"/>
      <c r="G97" s="112"/>
      <c r="H97" s="112"/>
      <c r="I97" s="112"/>
      <c r="J97" s="113">
        <f>J125</f>
        <v>6389.9400000000005</v>
      </c>
      <c r="L97" s="110"/>
    </row>
    <row r="98" spans="2:14" s="9" customFormat="1" ht="19.899999999999999" customHeight="1">
      <c r="B98" s="114"/>
      <c r="D98" s="115" t="s">
        <v>104</v>
      </c>
      <c r="E98" s="116"/>
      <c r="F98" s="116"/>
      <c r="G98" s="116"/>
      <c r="H98" s="116"/>
      <c r="I98" s="116"/>
      <c r="J98" s="117">
        <f>J126</f>
        <v>6389.9400000000005</v>
      </c>
      <c r="L98" s="114"/>
    </row>
    <row r="99" spans="2:14" s="8" customFormat="1" ht="24.95" customHeight="1">
      <c r="B99" s="110"/>
      <c r="D99" s="111" t="s">
        <v>128</v>
      </c>
      <c r="E99" s="112"/>
      <c r="F99" s="112"/>
      <c r="G99" s="112"/>
      <c r="H99" s="112"/>
      <c r="I99" s="112"/>
      <c r="J99" s="113">
        <f>J135</f>
        <v>4670.0199999999995</v>
      </c>
      <c r="L99" s="110"/>
    </row>
    <row r="100" spans="2:14" s="9" customFormat="1" ht="19.899999999999999" customHeight="1">
      <c r="B100" s="114"/>
      <c r="D100" s="115" t="s">
        <v>129</v>
      </c>
      <c r="E100" s="116"/>
      <c r="F100" s="116"/>
      <c r="G100" s="116"/>
      <c r="H100" s="116"/>
      <c r="I100" s="116"/>
      <c r="J100" s="117">
        <f>J136</f>
        <v>4670.0199999999995</v>
      </c>
      <c r="L100" s="114"/>
    </row>
    <row r="101" spans="2:14" s="1" customFormat="1" ht="21.75" customHeight="1">
      <c r="B101" s="30"/>
      <c r="L101" s="30"/>
    </row>
    <row r="102" spans="2:14" s="1" customFormat="1" ht="6.95" customHeight="1">
      <c r="B102" s="30"/>
      <c r="L102" s="30"/>
    </row>
    <row r="103" spans="2:14" s="1" customFormat="1" ht="29.25" customHeight="1">
      <c r="B103" s="30"/>
      <c r="C103" s="109" t="s">
        <v>130</v>
      </c>
      <c r="J103" s="118">
        <v>0</v>
      </c>
      <c r="L103" s="30"/>
      <c r="N103" s="119" t="s">
        <v>39</v>
      </c>
    </row>
    <row r="104" spans="2:14" s="1" customFormat="1" ht="18" customHeight="1">
      <c r="B104" s="30"/>
      <c r="L104" s="30"/>
    </row>
    <row r="105" spans="2:14" s="1" customFormat="1" ht="29.25" customHeight="1">
      <c r="B105" s="30"/>
      <c r="C105" s="89" t="s">
        <v>94</v>
      </c>
      <c r="D105" s="90"/>
      <c r="E105" s="90"/>
      <c r="F105" s="90"/>
      <c r="G105" s="90"/>
      <c r="H105" s="90"/>
      <c r="I105" s="90"/>
      <c r="J105" s="91">
        <f>ROUND(J96+J103,2)</f>
        <v>11059.96</v>
      </c>
      <c r="K105" s="90"/>
      <c r="L105" s="30"/>
    </row>
    <row r="106" spans="2:14" s="1" customFormat="1" ht="6.95" customHeight="1">
      <c r="B106" s="45"/>
      <c r="C106" s="46"/>
      <c r="D106" s="46"/>
      <c r="E106" s="46"/>
      <c r="F106" s="46"/>
      <c r="G106" s="46"/>
      <c r="H106" s="46"/>
      <c r="I106" s="46"/>
      <c r="J106" s="46"/>
      <c r="K106" s="46"/>
      <c r="L106" s="30"/>
    </row>
    <row r="110" spans="2:14" s="1" customFormat="1" ht="6.95" customHeight="1">
      <c r="B110" s="47"/>
      <c r="C110" s="48"/>
      <c r="D110" s="48"/>
      <c r="E110" s="48"/>
      <c r="F110" s="48"/>
      <c r="G110" s="48"/>
      <c r="H110" s="48"/>
      <c r="I110" s="48"/>
      <c r="J110" s="48"/>
      <c r="K110" s="48"/>
      <c r="L110" s="30"/>
    </row>
    <row r="111" spans="2:14" s="1" customFormat="1" ht="24.95" customHeight="1">
      <c r="B111" s="30"/>
      <c r="C111" s="20" t="s">
        <v>131</v>
      </c>
      <c r="L111" s="30"/>
    </row>
    <row r="112" spans="2:14" s="1" customFormat="1" ht="6.95" customHeight="1">
      <c r="B112" s="30"/>
      <c r="L112" s="30"/>
    </row>
    <row r="113" spans="2:65" s="1" customFormat="1" ht="12" customHeight="1">
      <c r="B113" s="30"/>
      <c r="C113" s="25" t="s">
        <v>13</v>
      </c>
      <c r="L113" s="30"/>
    </row>
    <row r="114" spans="2:65" s="1" customFormat="1" ht="16.5" customHeight="1">
      <c r="B114" s="30"/>
      <c r="E114" s="228" t="str">
        <f>E7</f>
        <v>PSBU - Podbanské, Rekreačný objekt</v>
      </c>
      <c r="F114" s="229"/>
      <c r="G114" s="229"/>
      <c r="H114" s="229"/>
      <c r="L114" s="30"/>
    </row>
    <row r="115" spans="2:65" s="1" customFormat="1" ht="12" customHeight="1">
      <c r="B115" s="30"/>
      <c r="C115" s="25" t="s">
        <v>1276</v>
      </c>
      <c r="L115" s="30"/>
    </row>
    <row r="116" spans="2:65" s="1" customFormat="1" ht="16.5" customHeight="1">
      <c r="B116" s="30"/>
      <c r="E116" s="188" t="str">
        <f>E9</f>
        <v>2024_DH_03.2 - Elektrická prípojka</v>
      </c>
      <c r="F116" s="227"/>
      <c r="G116" s="227"/>
      <c r="H116" s="227"/>
      <c r="L116" s="30"/>
    </row>
    <row r="117" spans="2:65" s="1" customFormat="1" ht="6.95" customHeight="1">
      <c r="B117" s="30"/>
      <c r="L117" s="30"/>
    </row>
    <row r="118" spans="2:65" s="1" customFormat="1" ht="12" customHeight="1">
      <c r="B118" s="30"/>
      <c r="C118" s="25" t="s">
        <v>17</v>
      </c>
      <c r="F118" s="23" t="str">
        <f>F12</f>
        <v>Pribylina</v>
      </c>
      <c r="I118" s="25" t="s">
        <v>19</v>
      </c>
      <c r="J118" s="53" t="str">
        <f>IF(J12="","",J12)</f>
        <v>1. 3. 2024</v>
      </c>
      <c r="L118" s="30"/>
    </row>
    <row r="119" spans="2:65" s="1" customFormat="1" ht="6.95" customHeight="1">
      <c r="B119" s="30"/>
      <c r="L119" s="30"/>
    </row>
    <row r="120" spans="2:65" s="1" customFormat="1" ht="25.7" customHeight="1">
      <c r="B120" s="30"/>
      <c r="C120" s="25" t="s">
        <v>21</v>
      </c>
      <c r="F120" s="23" t="str">
        <f>E15</f>
        <v>PSBU</v>
      </c>
      <c r="I120" s="25" t="s">
        <v>27</v>
      </c>
      <c r="J120" s="26" t="str">
        <f>E21</f>
        <v>Mgr. Art. Matej BLAŽEK</v>
      </c>
      <c r="L120" s="30"/>
    </row>
    <row r="121" spans="2:65" s="1" customFormat="1" ht="15.2" customHeight="1">
      <c r="B121" s="30"/>
      <c r="C121" s="25" t="s">
        <v>25</v>
      </c>
      <c r="F121" s="23" t="str">
        <f>IF(E18="","",E18)</f>
        <v>Na základe výberového konania</v>
      </c>
      <c r="I121" s="25" t="s">
        <v>30</v>
      </c>
      <c r="J121" s="26" t="str">
        <f>E24</f>
        <v xml:space="preserve"> </v>
      </c>
      <c r="L121" s="30"/>
    </row>
    <row r="122" spans="2:65" s="1" customFormat="1" ht="10.35" customHeight="1">
      <c r="B122" s="30"/>
      <c r="L122" s="30"/>
    </row>
    <row r="123" spans="2:65" s="10" customFormat="1" ht="29.25" customHeight="1">
      <c r="B123" s="120"/>
      <c r="C123" s="121" t="s">
        <v>132</v>
      </c>
      <c r="D123" s="122" t="s">
        <v>60</v>
      </c>
      <c r="E123" s="122" t="s">
        <v>56</v>
      </c>
      <c r="F123" s="122" t="s">
        <v>57</v>
      </c>
      <c r="G123" s="122" t="s">
        <v>133</v>
      </c>
      <c r="H123" s="122" t="s">
        <v>134</v>
      </c>
      <c r="I123" s="122" t="s">
        <v>135</v>
      </c>
      <c r="J123" s="123" t="s">
        <v>100</v>
      </c>
      <c r="K123" s="124" t="s">
        <v>136</v>
      </c>
      <c r="L123" s="120"/>
      <c r="M123" s="60" t="s">
        <v>1</v>
      </c>
      <c r="N123" s="61" t="s">
        <v>39</v>
      </c>
      <c r="O123" s="61" t="s">
        <v>137</v>
      </c>
      <c r="P123" s="61" t="s">
        <v>138</v>
      </c>
      <c r="Q123" s="61" t="s">
        <v>139</v>
      </c>
      <c r="R123" s="61" t="s">
        <v>140</v>
      </c>
      <c r="S123" s="61" t="s">
        <v>141</v>
      </c>
      <c r="T123" s="62" t="s">
        <v>142</v>
      </c>
    </row>
    <row r="124" spans="2:65" s="1" customFormat="1" ht="22.9" customHeight="1">
      <c r="B124" s="30"/>
      <c r="C124" s="65" t="s">
        <v>96</v>
      </c>
      <c r="J124" s="125">
        <f>BK124</f>
        <v>11059.96</v>
      </c>
      <c r="L124" s="30"/>
      <c r="M124" s="63"/>
      <c r="N124" s="54"/>
      <c r="O124" s="54"/>
      <c r="P124" s="126">
        <f>P125+P135</f>
        <v>353.08299999999997</v>
      </c>
      <c r="Q124" s="54"/>
      <c r="R124" s="126">
        <f>R125+R135</f>
        <v>32.650480000000002</v>
      </c>
      <c r="S124" s="54"/>
      <c r="T124" s="127">
        <f>T125+T135</f>
        <v>0</v>
      </c>
      <c r="AT124" s="16" t="s">
        <v>74</v>
      </c>
      <c r="AU124" s="16" t="s">
        <v>102</v>
      </c>
      <c r="BK124" s="128">
        <f>BK125+BK135</f>
        <v>11059.96</v>
      </c>
    </row>
    <row r="125" spans="2:65" s="11" customFormat="1" ht="25.9" customHeight="1">
      <c r="B125" s="129"/>
      <c r="D125" s="130" t="s">
        <v>74</v>
      </c>
      <c r="E125" s="131" t="s">
        <v>143</v>
      </c>
      <c r="F125" s="131" t="s">
        <v>144</v>
      </c>
      <c r="J125" s="132">
        <f>BK125</f>
        <v>6389.9400000000005</v>
      </c>
      <c r="L125" s="129"/>
      <c r="M125" s="133"/>
      <c r="P125" s="134">
        <f>P126</f>
        <v>309.53999999999996</v>
      </c>
      <c r="R125" s="134">
        <f>R126</f>
        <v>32.4</v>
      </c>
      <c r="T125" s="135">
        <f>T126</f>
        <v>0</v>
      </c>
      <c r="AR125" s="130" t="s">
        <v>80</v>
      </c>
      <c r="AT125" s="136" t="s">
        <v>74</v>
      </c>
      <c r="AU125" s="136" t="s">
        <v>75</v>
      </c>
      <c r="AY125" s="130" t="s">
        <v>145</v>
      </c>
      <c r="BK125" s="137">
        <f>BK126</f>
        <v>6389.9400000000005</v>
      </c>
    </row>
    <row r="126" spans="2:65" s="11" customFormat="1" ht="22.9" customHeight="1">
      <c r="B126" s="129"/>
      <c r="D126" s="130" t="s">
        <v>74</v>
      </c>
      <c r="E126" s="138" t="s">
        <v>80</v>
      </c>
      <c r="F126" s="138" t="s">
        <v>146</v>
      </c>
      <c r="J126" s="139">
        <f>BK126</f>
        <v>6389.9400000000005</v>
      </c>
      <c r="L126" s="129"/>
      <c r="M126" s="133"/>
      <c r="P126" s="134">
        <f>SUM(P127:P134)</f>
        <v>309.53999999999996</v>
      </c>
      <c r="R126" s="134">
        <f>SUM(R127:R134)</f>
        <v>32.4</v>
      </c>
      <c r="T126" s="135">
        <f>SUM(T127:T134)</f>
        <v>0</v>
      </c>
      <c r="AR126" s="130" t="s">
        <v>80</v>
      </c>
      <c r="AT126" s="136" t="s">
        <v>74</v>
      </c>
      <c r="AU126" s="136" t="s">
        <v>80</v>
      </c>
      <c r="AY126" s="130" t="s">
        <v>145</v>
      </c>
      <c r="BK126" s="137">
        <f>SUM(BK127:BK134)</f>
        <v>6389.9400000000005</v>
      </c>
    </row>
    <row r="127" spans="2:65" s="1" customFormat="1" ht="21.75" customHeight="1">
      <c r="B127" s="140"/>
      <c r="C127" s="141" t="s">
        <v>80</v>
      </c>
      <c r="D127" s="141" t="s">
        <v>147</v>
      </c>
      <c r="E127" s="142" t="s">
        <v>156</v>
      </c>
      <c r="F127" s="143" t="s">
        <v>157</v>
      </c>
      <c r="G127" s="144" t="s">
        <v>150</v>
      </c>
      <c r="H127" s="145">
        <v>60</v>
      </c>
      <c r="I127" s="146">
        <v>79.91</v>
      </c>
      <c r="J127" s="146">
        <f>ROUND(I127*H127,2)</f>
        <v>4794.6000000000004</v>
      </c>
      <c r="K127" s="147"/>
      <c r="L127" s="30"/>
      <c r="M127" s="148" t="s">
        <v>1</v>
      </c>
      <c r="N127" s="119" t="s">
        <v>41</v>
      </c>
      <c r="O127" s="149">
        <v>4.2</v>
      </c>
      <c r="P127" s="149">
        <f>O127*H127</f>
        <v>252</v>
      </c>
      <c r="Q127" s="149">
        <v>0</v>
      </c>
      <c r="R127" s="149">
        <f>Q127*H127</f>
        <v>0</v>
      </c>
      <c r="S127" s="149">
        <v>0</v>
      </c>
      <c r="T127" s="150">
        <f>S127*H127</f>
        <v>0</v>
      </c>
      <c r="AR127" s="151" t="s">
        <v>151</v>
      </c>
      <c r="AT127" s="151" t="s">
        <v>147</v>
      </c>
      <c r="AU127" s="151" t="s">
        <v>152</v>
      </c>
      <c r="AY127" s="16" t="s">
        <v>145</v>
      </c>
      <c r="BE127" s="152">
        <f>IF(N127="základná",J127,0)</f>
        <v>0</v>
      </c>
      <c r="BF127" s="152">
        <f>IF(N127="znížená",J127,0)</f>
        <v>4794.6000000000004</v>
      </c>
      <c r="BG127" s="152">
        <f>IF(N127="zákl. prenesená",J127,0)</f>
        <v>0</v>
      </c>
      <c r="BH127" s="152">
        <f>IF(N127="zníž. prenesená",J127,0)</f>
        <v>0</v>
      </c>
      <c r="BI127" s="152">
        <f>IF(N127="nulová",J127,0)</f>
        <v>0</v>
      </c>
      <c r="BJ127" s="16" t="s">
        <v>152</v>
      </c>
      <c r="BK127" s="152">
        <f>ROUND(I127*H127,2)</f>
        <v>4794.6000000000004</v>
      </c>
      <c r="BL127" s="16" t="s">
        <v>151</v>
      </c>
      <c r="BM127" s="151" t="s">
        <v>1357</v>
      </c>
    </row>
    <row r="128" spans="2:65" s="12" customFormat="1" ht="11.25">
      <c r="B128" s="153"/>
      <c r="D128" s="154" t="s">
        <v>154</v>
      </c>
      <c r="E128" s="155" t="s">
        <v>1</v>
      </c>
      <c r="F128" s="156" t="s">
        <v>1358</v>
      </c>
      <c r="H128" s="157">
        <v>60</v>
      </c>
      <c r="L128" s="153"/>
      <c r="M128" s="158"/>
      <c r="T128" s="159"/>
      <c r="AT128" s="155" t="s">
        <v>154</v>
      </c>
      <c r="AU128" s="155" t="s">
        <v>152</v>
      </c>
      <c r="AV128" s="12" t="s">
        <v>152</v>
      </c>
      <c r="AW128" s="12" t="s">
        <v>29</v>
      </c>
      <c r="AX128" s="12" t="s">
        <v>80</v>
      </c>
      <c r="AY128" s="155" t="s">
        <v>145</v>
      </c>
    </row>
    <row r="129" spans="2:65" s="1" customFormat="1" ht="24.2" customHeight="1">
      <c r="B129" s="140"/>
      <c r="C129" s="141" t="s">
        <v>151</v>
      </c>
      <c r="D129" s="141" t="s">
        <v>147</v>
      </c>
      <c r="E129" s="142" t="s">
        <v>1287</v>
      </c>
      <c r="F129" s="143" t="s">
        <v>1288</v>
      </c>
      <c r="G129" s="144" t="s">
        <v>150</v>
      </c>
      <c r="H129" s="145">
        <v>60</v>
      </c>
      <c r="I129" s="146">
        <v>4.71</v>
      </c>
      <c r="J129" s="146">
        <f>ROUND(I129*H129,2)</f>
        <v>282.60000000000002</v>
      </c>
      <c r="K129" s="147"/>
      <c r="L129" s="30"/>
      <c r="M129" s="148" t="s">
        <v>1</v>
      </c>
      <c r="N129" s="119" t="s">
        <v>41</v>
      </c>
      <c r="O129" s="149">
        <v>0.24199999999999999</v>
      </c>
      <c r="P129" s="149">
        <f>O129*H129</f>
        <v>14.52</v>
      </c>
      <c r="Q129" s="149">
        <v>0</v>
      </c>
      <c r="R129" s="149">
        <f>Q129*H129</f>
        <v>0</v>
      </c>
      <c r="S129" s="149">
        <v>0</v>
      </c>
      <c r="T129" s="150">
        <f>S129*H129</f>
        <v>0</v>
      </c>
      <c r="AR129" s="151" t="s">
        <v>151</v>
      </c>
      <c r="AT129" s="151" t="s">
        <v>147</v>
      </c>
      <c r="AU129" s="151" t="s">
        <v>152</v>
      </c>
      <c r="AY129" s="16" t="s">
        <v>145</v>
      </c>
      <c r="BE129" s="152">
        <f>IF(N129="základná",J129,0)</f>
        <v>0</v>
      </c>
      <c r="BF129" s="152">
        <f>IF(N129="znížená",J129,0)</f>
        <v>282.60000000000002</v>
      </c>
      <c r="BG129" s="152">
        <f>IF(N129="zákl. prenesená",J129,0)</f>
        <v>0</v>
      </c>
      <c r="BH129" s="152">
        <f>IF(N129="zníž. prenesená",J129,0)</f>
        <v>0</v>
      </c>
      <c r="BI129" s="152">
        <f>IF(N129="nulová",J129,0)</f>
        <v>0</v>
      </c>
      <c r="BJ129" s="16" t="s">
        <v>152</v>
      </c>
      <c r="BK129" s="152">
        <f>ROUND(I129*H129,2)</f>
        <v>282.60000000000002</v>
      </c>
      <c r="BL129" s="16" t="s">
        <v>151</v>
      </c>
      <c r="BM129" s="151" t="s">
        <v>1359</v>
      </c>
    </row>
    <row r="130" spans="2:65" s="12" customFormat="1" ht="11.25">
      <c r="B130" s="153"/>
      <c r="D130" s="154" t="s">
        <v>154</v>
      </c>
      <c r="E130" s="155" t="s">
        <v>1</v>
      </c>
      <c r="F130" s="156" t="s">
        <v>824</v>
      </c>
      <c r="H130" s="157">
        <v>60</v>
      </c>
      <c r="L130" s="153"/>
      <c r="M130" s="158"/>
      <c r="T130" s="159"/>
      <c r="AT130" s="155" t="s">
        <v>154</v>
      </c>
      <c r="AU130" s="155" t="s">
        <v>152</v>
      </c>
      <c r="AV130" s="12" t="s">
        <v>152</v>
      </c>
      <c r="AW130" s="12" t="s">
        <v>29</v>
      </c>
      <c r="AX130" s="12" t="s">
        <v>80</v>
      </c>
      <c r="AY130" s="155" t="s">
        <v>145</v>
      </c>
    </row>
    <row r="131" spans="2:65" s="1" customFormat="1" ht="24.2" customHeight="1">
      <c r="B131" s="140"/>
      <c r="C131" s="141" t="s">
        <v>152</v>
      </c>
      <c r="D131" s="141" t="s">
        <v>147</v>
      </c>
      <c r="E131" s="142" t="s">
        <v>1290</v>
      </c>
      <c r="F131" s="143" t="s">
        <v>1291</v>
      </c>
      <c r="G131" s="144" t="s">
        <v>150</v>
      </c>
      <c r="H131" s="145">
        <v>18</v>
      </c>
      <c r="I131" s="146">
        <v>35.67</v>
      </c>
      <c r="J131" s="146">
        <f>ROUND(I131*H131,2)</f>
        <v>642.05999999999995</v>
      </c>
      <c r="K131" s="147"/>
      <c r="L131" s="30"/>
      <c r="M131" s="148" t="s">
        <v>1</v>
      </c>
      <c r="N131" s="119" t="s">
        <v>41</v>
      </c>
      <c r="O131" s="149">
        <v>2.39</v>
      </c>
      <c r="P131" s="149">
        <f>O131*H131</f>
        <v>43.02</v>
      </c>
      <c r="Q131" s="149">
        <v>0</v>
      </c>
      <c r="R131" s="149">
        <f>Q131*H131</f>
        <v>0</v>
      </c>
      <c r="S131" s="149">
        <v>0</v>
      </c>
      <c r="T131" s="150">
        <f>S131*H131</f>
        <v>0</v>
      </c>
      <c r="AR131" s="151" t="s">
        <v>151</v>
      </c>
      <c r="AT131" s="151" t="s">
        <v>147</v>
      </c>
      <c r="AU131" s="151" t="s">
        <v>152</v>
      </c>
      <c r="AY131" s="16" t="s">
        <v>145</v>
      </c>
      <c r="BE131" s="152">
        <f>IF(N131="základná",J131,0)</f>
        <v>0</v>
      </c>
      <c r="BF131" s="152">
        <f>IF(N131="znížená",J131,0)</f>
        <v>642.05999999999995</v>
      </c>
      <c r="BG131" s="152">
        <f>IF(N131="zákl. prenesená",J131,0)</f>
        <v>0</v>
      </c>
      <c r="BH131" s="152">
        <f>IF(N131="zníž. prenesená",J131,0)</f>
        <v>0</v>
      </c>
      <c r="BI131" s="152">
        <f>IF(N131="nulová",J131,0)</f>
        <v>0</v>
      </c>
      <c r="BJ131" s="16" t="s">
        <v>152</v>
      </c>
      <c r="BK131" s="152">
        <f>ROUND(I131*H131,2)</f>
        <v>642.05999999999995</v>
      </c>
      <c r="BL131" s="16" t="s">
        <v>151</v>
      </c>
      <c r="BM131" s="151" t="s">
        <v>1360</v>
      </c>
    </row>
    <row r="132" spans="2:65" s="12" customFormat="1" ht="11.25">
      <c r="B132" s="153"/>
      <c r="D132" s="154" t="s">
        <v>154</v>
      </c>
      <c r="E132" s="155" t="s">
        <v>1</v>
      </c>
      <c r="F132" s="156" t="s">
        <v>1361</v>
      </c>
      <c r="H132" s="157">
        <v>18</v>
      </c>
      <c r="L132" s="153"/>
      <c r="M132" s="158"/>
      <c r="T132" s="159"/>
      <c r="AT132" s="155" t="s">
        <v>154</v>
      </c>
      <c r="AU132" s="155" t="s">
        <v>152</v>
      </c>
      <c r="AV132" s="12" t="s">
        <v>152</v>
      </c>
      <c r="AW132" s="12" t="s">
        <v>29</v>
      </c>
      <c r="AX132" s="12" t="s">
        <v>80</v>
      </c>
      <c r="AY132" s="155" t="s">
        <v>145</v>
      </c>
    </row>
    <row r="133" spans="2:65" s="1" customFormat="1" ht="16.5" customHeight="1">
      <c r="B133" s="140"/>
      <c r="C133" s="166" t="s">
        <v>160</v>
      </c>
      <c r="D133" s="166" t="s">
        <v>193</v>
      </c>
      <c r="E133" s="167" t="s">
        <v>1294</v>
      </c>
      <c r="F133" s="168" t="s">
        <v>1295</v>
      </c>
      <c r="G133" s="169" t="s">
        <v>234</v>
      </c>
      <c r="H133" s="170">
        <v>32.4</v>
      </c>
      <c r="I133" s="171">
        <v>20.7</v>
      </c>
      <c r="J133" s="171">
        <f>ROUND(I133*H133,2)</f>
        <v>670.68</v>
      </c>
      <c r="K133" s="172"/>
      <c r="L133" s="173"/>
      <c r="M133" s="174" t="s">
        <v>1</v>
      </c>
      <c r="N133" s="175" t="s">
        <v>41</v>
      </c>
      <c r="O133" s="149">
        <v>0</v>
      </c>
      <c r="P133" s="149">
        <f>O133*H133</f>
        <v>0</v>
      </c>
      <c r="Q133" s="149">
        <v>1</v>
      </c>
      <c r="R133" s="149">
        <f>Q133*H133</f>
        <v>32.4</v>
      </c>
      <c r="S133" s="149">
        <v>0</v>
      </c>
      <c r="T133" s="150">
        <f>S133*H133</f>
        <v>0</v>
      </c>
      <c r="AR133" s="151" t="s">
        <v>197</v>
      </c>
      <c r="AT133" s="151" t="s">
        <v>193</v>
      </c>
      <c r="AU133" s="151" t="s">
        <v>152</v>
      </c>
      <c r="AY133" s="16" t="s">
        <v>145</v>
      </c>
      <c r="BE133" s="152">
        <f>IF(N133="základná",J133,0)</f>
        <v>0</v>
      </c>
      <c r="BF133" s="152">
        <f>IF(N133="znížená",J133,0)</f>
        <v>670.68</v>
      </c>
      <c r="BG133" s="152">
        <f>IF(N133="zákl. prenesená",J133,0)</f>
        <v>0</v>
      </c>
      <c r="BH133" s="152">
        <f>IF(N133="zníž. prenesená",J133,0)</f>
        <v>0</v>
      </c>
      <c r="BI133" s="152">
        <f>IF(N133="nulová",J133,0)</f>
        <v>0</v>
      </c>
      <c r="BJ133" s="16" t="s">
        <v>152</v>
      </c>
      <c r="BK133" s="152">
        <f>ROUND(I133*H133,2)</f>
        <v>670.68</v>
      </c>
      <c r="BL133" s="16" t="s">
        <v>151</v>
      </c>
      <c r="BM133" s="151" t="s">
        <v>1362</v>
      </c>
    </row>
    <row r="134" spans="2:65" s="12" customFormat="1" ht="11.25">
      <c r="B134" s="153"/>
      <c r="D134" s="154" t="s">
        <v>154</v>
      </c>
      <c r="E134" s="155" t="s">
        <v>1</v>
      </c>
      <c r="F134" s="156" t="s">
        <v>1363</v>
      </c>
      <c r="H134" s="157">
        <v>32.4</v>
      </c>
      <c r="L134" s="153"/>
      <c r="M134" s="158"/>
      <c r="T134" s="159"/>
      <c r="AT134" s="155" t="s">
        <v>154</v>
      </c>
      <c r="AU134" s="155" t="s">
        <v>152</v>
      </c>
      <c r="AV134" s="12" t="s">
        <v>152</v>
      </c>
      <c r="AW134" s="12" t="s">
        <v>29</v>
      </c>
      <c r="AX134" s="12" t="s">
        <v>80</v>
      </c>
      <c r="AY134" s="155" t="s">
        <v>145</v>
      </c>
    </row>
    <row r="135" spans="2:65" s="11" customFormat="1" ht="25.9" customHeight="1">
      <c r="B135" s="129"/>
      <c r="D135" s="130" t="s">
        <v>74</v>
      </c>
      <c r="E135" s="131" t="s">
        <v>193</v>
      </c>
      <c r="F135" s="131" t="s">
        <v>1061</v>
      </c>
      <c r="J135" s="132">
        <f>BK135</f>
        <v>4670.0199999999995</v>
      </c>
      <c r="L135" s="129"/>
      <c r="M135" s="133"/>
      <c r="P135" s="134">
        <f>P136</f>
        <v>43.542999999999999</v>
      </c>
      <c r="R135" s="134">
        <f>R136</f>
        <v>0.25047999999999998</v>
      </c>
      <c r="T135" s="135">
        <f>T136</f>
        <v>0</v>
      </c>
      <c r="AR135" s="130" t="s">
        <v>160</v>
      </c>
      <c r="AT135" s="136" t="s">
        <v>74</v>
      </c>
      <c r="AU135" s="136" t="s">
        <v>75</v>
      </c>
      <c r="AY135" s="130" t="s">
        <v>145</v>
      </c>
      <c r="BK135" s="137">
        <f>BK136</f>
        <v>4670.0199999999995</v>
      </c>
    </row>
    <row r="136" spans="2:65" s="11" customFormat="1" ht="22.9" customHeight="1">
      <c r="B136" s="129"/>
      <c r="D136" s="130" t="s">
        <v>74</v>
      </c>
      <c r="E136" s="138" t="s">
        <v>1062</v>
      </c>
      <c r="F136" s="138" t="s">
        <v>1063</v>
      </c>
      <c r="J136" s="139">
        <f>BK136</f>
        <v>4670.0199999999995</v>
      </c>
      <c r="L136" s="129"/>
      <c r="M136" s="133"/>
      <c r="P136" s="134">
        <f>SUM(P137:P151)</f>
        <v>43.542999999999999</v>
      </c>
      <c r="R136" s="134">
        <f>SUM(R137:R151)</f>
        <v>0.25047999999999998</v>
      </c>
      <c r="T136" s="135">
        <f>SUM(T137:T151)</f>
        <v>0</v>
      </c>
      <c r="AR136" s="130" t="s">
        <v>160</v>
      </c>
      <c r="AT136" s="136" t="s">
        <v>74</v>
      </c>
      <c r="AU136" s="136" t="s">
        <v>80</v>
      </c>
      <c r="AY136" s="130" t="s">
        <v>145</v>
      </c>
      <c r="BK136" s="137">
        <f>SUM(BK137:BK151)</f>
        <v>4670.0199999999995</v>
      </c>
    </row>
    <row r="137" spans="2:65" s="1" customFormat="1" ht="24.2" customHeight="1">
      <c r="B137" s="140"/>
      <c r="C137" s="141" t="s">
        <v>197</v>
      </c>
      <c r="D137" s="141" t="s">
        <v>147</v>
      </c>
      <c r="E137" s="142" t="s">
        <v>1364</v>
      </c>
      <c r="F137" s="143" t="s">
        <v>1365</v>
      </c>
      <c r="G137" s="144" t="s">
        <v>204</v>
      </c>
      <c r="H137" s="145">
        <v>150</v>
      </c>
      <c r="I137" s="146">
        <v>2.5099999999999998</v>
      </c>
      <c r="J137" s="146">
        <f t="shared" ref="J137:J151" si="0">ROUND(I137*H137,2)</f>
        <v>376.5</v>
      </c>
      <c r="K137" s="147"/>
      <c r="L137" s="30"/>
      <c r="M137" s="148" t="s">
        <v>1</v>
      </c>
      <c r="N137" s="119" t="s">
        <v>41</v>
      </c>
      <c r="O137" s="149">
        <v>0.11700000000000001</v>
      </c>
      <c r="P137" s="149">
        <f t="shared" ref="P137:P151" si="1">O137*H137</f>
        <v>17.55</v>
      </c>
      <c r="Q137" s="149">
        <v>0</v>
      </c>
      <c r="R137" s="149">
        <f t="shared" ref="R137:R151" si="2">Q137*H137</f>
        <v>0</v>
      </c>
      <c r="S137" s="149">
        <v>0</v>
      </c>
      <c r="T137" s="150">
        <f t="shared" ref="T137:T151" si="3">S137*H137</f>
        <v>0</v>
      </c>
      <c r="AR137" s="151" t="s">
        <v>490</v>
      </c>
      <c r="AT137" s="151" t="s">
        <v>147</v>
      </c>
      <c r="AU137" s="151" t="s">
        <v>152</v>
      </c>
      <c r="AY137" s="16" t="s">
        <v>145</v>
      </c>
      <c r="BE137" s="152">
        <f t="shared" ref="BE137:BE151" si="4">IF(N137="základná",J137,0)</f>
        <v>0</v>
      </c>
      <c r="BF137" s="152">
        <f t="shared" ref="BF137:BF151" si="5">IF(N137="znížená",J137,0)</f>
        <v>376.5</v>
      </c>
      <c r="BG137" s="152">
        <f t="shared" ref="BG137:BG151" si="6">IF(N137="zákl. prenesená",J137,0)</f>
        <v>0</v>
      </c>
      <c r="BH137" s="152">
        <f t="shared" ref="BH137:BH151" si="7">IF(N137="zníž. prenesená",J137,0)</f>
        <v>0</v>
      </c>
      <c r="BI137" s="152">
        <f t="shared" ref="BI137:BI151" si="8">IF(N137="nulová",J137,0)</f>
        <v>0</v>
      </c>
      <c r="BJ137" s="16" t="s">
        <v>152</v>
      </c>
      <c r="BK137" s="152">
        <f t="shared" ref="BK137:BK151" si="9">ROUND(I137*H137,2)</f>
        <v>376.5</v>
      </c>
      <c r="BL137" s="16" t="s">
        <v>490</v>
      </c>
      <c r="BM137" s="151" t="s">
        <v>1366</v>
      </c>
    </row>
    <row r="138" spans="2:65" s="1" customFormat="1" ht="37.9" customHeight="1">
      <c r="B138" s="140"/>
      <c r="C138" s="166" t="s">
        <v>217</v>
      </c>
      <c r="D138" s="166" t="s">
        <v>193</v>
      </c>
      <c r="E138" s="167" t="s">
        <v>1367</v>
      </c>
      <c r="F138" s="168" t="s">
        <v>1368</v>
      </c>
      <c r="G138" s="169" t="s">
        <v>204</v>
      </c>
      <c r="H138" s="170">
        <v>150</v>
      </c>
      <c r="I138" s="171">
        <v>12.15</v>
      </c>
      <c r="J138" s="171">
        <f t="shared" si="0"/>
        <v>1822.5</v>
      </c>
      <c r="K138" s="172"/>
      <c r="L138" s="173"/>
      <c r="M138" s="174" t="s">
        <v>1</v>
      </c>
      <c r="N138" s="175" t="s">
        <v>41</v>
      </c>
      <c r="O138" s="149">
        <v>0</v>
      </c>
      <c r="P138" s="149">
        <f t="shared" si="1"/>
        <v>0</v>
      </c>
      <c r="Q138" s="149">
        <v>2.1000000000000001E-4</v>
      </c>
      <c r="R138" s="149">
        <f t="shared" si="2"/>
        <v>3.15E-2</v>
      </c>
      <c r="S138" s="149">
        <v>0</v>
      </c>
      <c r="T138" s="150">
        <f t="shared" si="3"/>
        <v>0</v>
      </c>
      <c r="AR138" s="151" t="s">
        <v>616</v>
      </c>
      <c r="AT138" s="151" t="s">
        <v>193</v>
      </c>
      <c r="AU138" s="151" t="s">
        <v>152</v>
      </c>
      <c r="AY138" s="16" t="s">
        <v>145</v>
      </c>
      <c r="BE138" s="152">
        <f t="shared" si="4"/>
        <v>0</v>
      </c>
      <c r="BF138" s="152">
        <f t="shared" si="5"/>
        <v>1822.5</v>
      </c>
      <c r="BG138" s="152">
        <f t="shared" si="6"/>
        <v>0</v>
      </c>
      <c r="BH138" s="152">
        <f t="shared" si="7"/>
        <v>0</v>
      </c>
      <c r="BI138" s="152">
        <f t="shared" si="8"/>
        <v>0</v>
      </c>
      <c r="BJ138" s="16" t="s">
        <v>152</v>
      </c>
      <c r="BK138" s="152">
        <f t="shared" si="9"/>
        <v>1822.5</v>
      </c>
      <c r="BL138" s="16" t="s">
        <v>616</v>
      </c>
      <c r="BM138" s="151" t="s">
        <v>1369</v>
      </c>
    </row>
    <row r="139" spans="2:65" s="1" customFormat="1" ht="37.9" customHeight="1">
      <c r="B139" s="140"/>
      <c r="C139" s="166" t="s">
        <v>222</v>
      </c>
      <c r="D139" s="166" t="s">
        <v>193</v>
      </c>
      <c r="E139" s="167" t="s">
        <v>1370</v>
      </c>
      <c r="F139" s="168" t="s">
        <v>1371</v>
      </c>
      <c r="G139" s="169" t="s">
        <v>196</v>
      </c>
      <c r="H139" s="170">
        <v>0</v>
      </c>
      <c r="I139" s="171">
        <v>10.31</v>
      </c>
      <c r="J139" s="171">
        <f t="shared" si="0"/>
        <v>0</v>
      </c>
      <c r="K139" s="172"/>
      <c r="L139" s="173"/>
      <c r="M139" s="174" t="s">
        <v>1</v>
      </c>
      <c r="N139" s="175" t="s">
        <v>41</v>
      </c>
      <c r="O139" s="149">
        <v>0</v>
      </c>
      <c r="P139" s="149">
        <f t="shared" si="1"/>
        <v>0</v>
      </c>
      <c r="Q139" s="149">
        <v>9.0000000000000006E-5</v>
      </c>
      <c r="R139" s="149">
        <f t="shared" si="2"/>
        <v>0</v>
      </c>
      <c r="S139" s="149">
        <v>0</v>
      </c>
      <c r="T139" s="150">
        <f t="shared" si="3"/>
        <v>0</v>
      </c>
      <c r="AR139" s="151" t="s">
        <v>616</v>
      </c>
      <c r="AT139" s="151" t="s">
        <v>193</v>
      </c>
      <c r="AU139" s="151" t="s">
        <v>152</v>
      </c>
      <c r="AY139" s="16" t="s">
        <v>145</v>
      </c>
      <c r="BE139" s="152">
        <f t="shared" si="4"/>
        <v>0</v>
      </c>
      <c r="BF139" s="152">
        <f t="shared" si="5"/>
        <v>0</v>
      </c>
      <c r="BG139" s="152">
        <f t="shared" si="6"/>
        <v>0</v>
      </c>
      <c r="BH139" s="152">
        <f t="shared" si="7"/>
        <v>0</v>
      </c>
      <c r="BI139" s="152">
        <f t="shared" si="8"/>
        <v>0</v>
      </c>
      <c r="BJ139" s="16" t="s">
        <v>152</v>
      </c>
      <c r="BK139" s="152">
        <f t="shared" si="9"/>
        <v>0</v>
      </c>
      <c r="BL139" s="16" t="s">
        <v>616</v>
      </c>
      <c r="BM139" s="151" t="s">
        <v>1372</v>
      </c>
    </row>
    <row r="140" spans="2:65" s="1" customFormat="1" ht="24.2" customHeight="1">
      <c r="B140" s="140"/>
      <c r="C140" s="141" t="s">
        <v>7</v>
      </c>
      <c r="D140" s="141" t="s">
        <v>147</v>
      </c>
      <c r="E140" s="142" t="s">
        <v>1089</v>
      </c>
      <c r="F140" s="143" t="s">
        <v>1373</v>
      </c>
      <c r="G140" s="144" t="s">
        <v>196</v>
      </c>
      <c r="H140" s="145">
        <v>8</v>
      </c>
      <c r="I140" s="146">
        <v>1.37</v>
      </c>
      <c r="J140" s="146">
        <f t="shared" si="0"/>
        <v>10.96</v>
      </c>
      <c r="K140" s="147"/>
      <c r="L140" s="30"/>
      <c r="M140" s="148" t="s">
        <v>1</v>
      </c>
      <c r="N140" s="119" t="s">
        <v>41</v>
      </c>
      <c r="O140" s="149">
        <v>6.4000000000000001E-2</v>
      </c>
      <c r="P140" s="149">
        <f t="shared" si="1"/>
        <v>0.51200000000000001</v>
      </c>
      <c r="Q140" s="149">
        <v>0</v>
      </c>
      <c r="R140" s="149">
        <f t="shared" si="2"/>
        <v>0</v>
      </c>
      <c r="S140" s="149">
        <v>0</v>
      </c>
      <c r="T140" s="150">
        <f t="shared" si="3"/>
        <v>0</v>
      </c>
      <c r="AR140" s="151" t="s">
        <v>490</v>
      </c>
      <c r="AT140" s="151" t="s">
        <v>147</v>
      </c>
      <c r="AU140" s="151" t="s">
        <v>152</v>
      </c>
      <c r="AY140" s="16" t="s">
        <v>145</v>
      </c>
      <c r="BE140" s="152">
        <f t="shared" si="4"/>
        <v>0</v>
      </c>
      <c r="BF140" s="152">
        <f t="shared" si="5"/>
        <v>10.96</v>
      </c>
      <c r="BG140" s="152">
        <f t="shared" si="6"/>
        <v>0</v>
      </c>
      <c r="BH140" s="152">
        <f t="shared" si="7"/>
        <v>0</v>
      </c>
      <c r="BI140" s="152">
        <f t="shared" si="8"/>
        <v>0</v>
      </c>
      <c r="BJ140" s="16" t="s">
        <v>152</v>
      </c>
      <c r="BK140" s="152">
        <f t="shared" si="9"/>
        <v>10.96</v>
      </c>
      <c r="BL140" s="16" t="s">
        <v>490</v>
      </c>
      <c r="BM140" s="151" t="s">
        <v>1374</v>
      </c>
    </row>
    <row r="141" spans="2:65" s="1" customFormat="1" ht="16.5" customHeight="1">
      <c r="B141" s="140"/>
      <c r="C141" s="166" t="s">
        <v>273</v>
      </c>
      <c r="D141" s="166" t="s">
        <v>193</v>
      </c>
      <c r="E141" s="167" t="s">
        <v>1093</v>
      </c>
      <c r="F141" s="168" t="s">
        <v>1094</v>
      </c>
      <c r="G141" s="169" t="s">
        <v>196</v>
      </c>
      <c r="H141" s="170">
        <v>8</v>
      </c>
      <c r="I141" s="171">
        <v>0.24</v>
      </c>
      <c r="J141" s="171">
        <f t="shared" si="0"/>
        <v>1.92</v>
      </c>
      <c r="K141" s="172"/>
      <c r="L141" s="173"/>
      <c r="M141" s="174" t="s">
        <v>1</v>
      </c>
      <c r="N141" s="175" t="s">
        <v>41</v>
      </c>
      <c r="O141" s="149">
        <v>0</v>
      </c>
      <c r="P141" s="149">
        <f t="shared" si="1"/>
        <v>0</v>
      </c>
      <c r="Q141" s="149">
        <v>3.0000000000000001E-5</v>
      </c>
      <c r="R141" s="149">
        <f t="shared" si="2"/>
        <v>2.4000000000000001E-4</v>
      </c>
      <c r="S141" s="149">
        <v>0</v>
      </c>
      <c r="T141" s="150">
        <f t="shared" si="3"/>
        <v>0</v>
      </c>
      <c r="AR141" s="151" t="s">
        <v>616</v>
      </c>
      <c r="AT141" s="151" t="s">
        <v>193</v>
      </c>
      <c r="AU141" s="151" t="s">
        <v>152</v>
      </c>
      <c r="AY141" s="16" t="s">
        <v>145</v>
      </c>
      <c r="BE141" s="152">
        <f t="shared" si="4"/>
        <v>0</v>
      </c>
      <c r="BF141" s="152">
        <f t="shared" si="5"/>
        <v>1.92</v>
      </c>
      <c r="BG141" s="152">
        <f t="shared" si="6"/>
        <v>0</v>
      </c>
      <c r="BH141" s="152">
        <f t="shared" si="7"/>
        <v>0</v>
      </c>
      <c r="BI141" s="152">
        <f t="shared" si="8"/>
        <v>0</v>
      </c>
      <c r="BJ141" s="16" t="s">
        <v>152</v>
      </c>
      <c r="BK141" s="152">
        <f t="shared" si="9"/>
        <v>1.92</v>
      </c>
      <c r="BL141" s="16" t="s">
        <v>616</v>
      </c>
      <c r="BM141" s="151" t="s">
        <v>1375</v>
      </c>
    </row>
    <row r="142" spans="2:65" s="1" customFormat="1" ht="24.2" customHeight="1">
      <c r="B142" s="140"/>
      <c r="C142" s="141" t="s">
        <v>381</v>
      </c>
      <c r="D142" s="141" t="s">
        <v>147</v>
      </c>
      <c r="E142" s="142" t="s">
        <v>1376</v>
      </c>
      <c r="F142" s="143" t="s">
        <v>1377</v>
      </c>
      <c r="G142" s="144" t="s">
        <v>196</v>
      </c>
      <c r="H142" s="145">
        <v>8</v>
      </c>
      <c r="I142" s="146">
        <v>3.61</v>
      </c>
      <c r="J142" s="146">
        <f t="shared" si="0"/>
        <v>28.88</v>
      </c>
      <c r="K142" s="147"/>
      <c r="L142" s="30"/>
      <c r="M142" s="148" t="s">
        <v>1</v>
      </c>
      <c r="N142" s="119" t="s">
        <v>41</v>
      </c>
      <c r="O142" s="149">
        <v>0.16800000000000001</v>
      </c>
      <c r="P142" s="149">
        <f t="shared" si="1"/>
        <v>1.3440000000000001</v>
      </c>
      <c r="Q142" s="149">
        <v>0</v>
      </c>
      <c r="R142" s="149">
        <f t="shared" si="2"/>
        <v>0</v>
      </c>
      <c r="S142" s="149">
        <v>0</v>
      </c>
      <c r="T142" s="150">
        <f t="shared" si="3"/>
        <v>0</v>
      </c>
      <c r="AR142" s="151" t="s">
        <v>490</v>
      </c>
      <c r="AT142" s="151" t="s">
        <v>147</v>
      </c>
      <c r="AU142" s="151" t="s">
        <v>152</v>
      </c>
      <c r="AY142" s="16" t="s">
        <v>145</v>
      </c>
      <c r="BE142" s="152">
        <f t="shared" si="4"/>
        <v>0</v>
      </c>
      <c r="BF142" s="152">
        <f t="shared" si="5"/>
        <v>28.88</v>
      </c>
      <c r="BG142" s="152">
        <f t="shared" si="6"/>
        <v>0</v>
      </c>
      <c r="BH142" s="152">
        <f t="shared" si="7"/>
        <v>0</v>
      </c>
      <c r="BI142" s="152">
        <f t="shared" si="8"/>
        <v>0</v>
      </c>
      <c r="BJ142" s="16" t="s">
        <v>152</v>
      </c>
      <c r="BK142" s="152">
        <f t="shared" si="9"/>
        <v>28.88</v>
      </c>
      <c r="BL142" s="16" t="s">
        <v>490</v>
      </c>
      <c r="BM142" s="151" t="s">
        <v>1378</v>
      </c>
    </row>
    <row r="143" spans="2:65" s="1" customFormat="1" ht="16.5" customHeight="1">
      <c r="B143" s="140"/>
      <c r="C143" s="166" t="s">
        <v>1304</v>
      </c>
      <c r="D143" s="166" t="s">
        <v>193</v>
      </c>
      <c r="E143" s="167" t="s">
        <v>1379</v>
      </c>
      <c r="F143" s="168" t="s">
        <v>1380</v>
      </c>
      <c r="G143" s="169" t="s">
        <v>196</v>
      </c>
      <c r="H143" s="170">
        <v>8</v>
      </c>
      <c r="I143" s="171">
        <v>0.15</v>
      </c>
      <c r="J143" s="171">
        <f t="shared" si="0"/>
        <v>1.2</v>
      </c>
      <c r="K143" s="172"/>
      <c r="L143" s="173"/>
      <c r="M143" s="174" t="s">
        <v>1</v>
      </c>
      <c r="N143" s="175" t="s">
        <v>41</v>
      </c>
      <c r="O143" s="149">
        <v>0</v>
      </c>
      <c r="P143" s="149">
        <f t="shared" si="1"/>
        <v>0</v>
      </c>
      <c r="Q143" s="149">
        <v>1.0000000000000001E-5</v>
      </c>
      <c r="R143" s="149">
        <f t="shared" si="2"/>
        <v>8.0000000000000007E-5</v>
      </c>
      <c r="S143" s="149">
        <v>0</v>
      </c>
      <c r="T143" s="150">
        <f t="shared" si="3"/>
        <v>0</v>
      </c>
      <c r="AR143" s="151" t="s">
        <v>616</v>
      </c>
      <c r="AT143" s="151" t="s">
        <v>193</v>
      </c>
      <c r="AU143" s="151" t="s">
        <v>152</v>
      </c>
      <c r="AY143" s="16" t="s">
        <v>145</v>
      </c>
      <c r="BE143" s="152">
        <f t="shared" si="4"/>
        <v>0</v>
      </c>
      <c r="BF143" s="152">
        <f t="shared" si="5"/>
        <v>1.2</v>
      </c>
      <c r="BG143" s="152">
        <f t="shared" si="6"/>
        <v>0</v>
      </c>
      <c r="BH143" s="152">
        <f t="shared" si="7"/>
        <v>0</v>
      </c>
      <c r="BI143" s="152">
        <f t="shared" si="8"/>
        <v>0</v>
      </c>
      <c r="BJ143" s="16" t="s">
        <v>152</v>
      </c>
      <c r="BK143" s="152">
        <f t="shared" si="9"/>
        <v>1.2</v>
      </c>
      <c r="BL143" s="16" t="s">
        <v>616</v>
      </c>
      <c r="BM143" s="151" t="s">
        <v>1381</v>
      </c>
    </row>
    <row r="144" spans="2:65" s="1" customFormat="1" ht="16.5" customHeight="1">
      <c r="B144" s="140"/>
      <c r="C144" s="166" t="s">
        <v>1308</v>
      </c>
      <c r="D144" s="166" t="s">
        <v>193</v>
      </c>
      <c r="E144" s="167" t="s">
        <v>1382</v>
      </c>
      <c r="F144" s="168" t="s">
        <v>1383</v>
      </c>
      <c r="G144" s="169" t="s">
        <v>196</v>
      </c>
      <c r="H144" s="170">
        <v>8</v>
      </c>
      <c r="I144" s="171">
        <v>0.65</v>
      </c>
      <c r="J144" s="171">
        <f t="shared" si="0"/>
        <v>5.2</v>
      </c>
      <c r="K144" s="172"/>
      <c r="L144" s="173"/>
      <c r="M144" s="174" t="s">
        <v>1</v>
      </c>
      <c r="N144" s="175" t="s">
        <v>41</v>
      </c>
      <c r="O144" s="149">
        <v>0</v>
      </c>
      <c r="P144" s="149">
        <f t="shared" si="1"/>
        <v>0</v>
      </c>
      <c r="Q144" s="149">
        <v>1.0000000000000001E-5</v>
      </c>
      <c r="R144" s="149">
        <f t="shared" si="2"/>
        <v>8.0000000000000007E-5</v>
      </c>
      <c r="S144" s="149">
        <v>0</v>
      </c>
      <c r="T144" s="150">
        <f t="shared" si="3"/>
        <v>0</v>
      </c>
      <c r="AR144" s="151" t="s">
        <v>616</v>
      </c>
      <c r="AT144" s="151" t="s">
        <v>193</v>
      </c>
      <c r="AU144" s="151" t="s">
        <v>152</v>
      </c>
      <c r="AY144" s="16" t="s">
        <v>145</v>
      </c>
      <c r="BE144" s="152">
        <f t="shared" si="4"/>
        <v>0</v>
      </c>
      <c r="BF144" s="152">
        <f t="shared" si="5"/>
        <v>5.2</v>
      </c>
      <c r="BG144" s="152">
        <f t="shared" si="6"/>
        <v>0</v>
      </c>
      <c r="BH144" s="152">
        <f t="shared" si="7"/>
        <v>0</v>
      </c>
      <c r="BI144" s="152">
        <f t="shared" si="8"/>
        <v>0</v>
      </c>
      <c r="BJ144" s="16" t="s">
        <v>152</v>
      </c>
      <c r="BK144" s="152">
        <f t="shared" si="9"/>
        <v>5.2</v>
      </c>
      <c r="BL144" s="16" t="s">
        <v>616</v>
      </c>
      <c r="BM144" s="151" t="s">
        <v>1384</v>
      </c>
    </row>
    <row r="145" spans="2:65" s="1" customFormat="1" ht="16.5" customHeight="1">
      <c r="B145" s="140"/>
      <c r="C145" s="166" t="s">
        <v>264</v>
      </c>
      <c r="D145" s="166" t="s">
        <v>193</v>
      </c>
      <c r="E145" s="167" t="s">
        <v>1385</v>
      </c>
      <c r="F145" s="168" t="s">
        <v>1386</v>
      </c>
      <c r="G145" s="169" t="s">
        <v>196</v>
      </c>
      <c r="H145" s="170">
        <v>8</v>
      </c>
      <c r="I145" s="171">
        <v>0.9</v>
      </c>
      <c r="J145" s="171">
        <f t="shared" si="0"/>
        <v>7.2</v>
      </c>
      <c r="K145" s="172"/>
      <c r="L145" s="173"/>
      <c r="M145" s="174" t="s">
        <v>1</v>
      </c>
      <c r="N145" s="175" t="s">
        <v>41</v>
      </c>
      <c r="O145" s="149">
        <v>0</v>
      </c>
      <c r="P145" s="149">
        <f t="shared" si="1"/>
        <v>0</v>
      </c>
      <c r="Q145" s="149">
        <v>1.0000000000000001E-5</v>
      </c>
      <c r="R145" s="149">
        <f t="shared" si="2"/>
        <v>8.0000000000000007E-5</v>
      </c>
      <c r="S145" s="149">
        <v>0</v>
      </c>
      <c r="T145" s="150">
        <f t="shared" si="3"/>
        <v>0</v>
      </c>
      <c r="AR145" s="151" t="s">
        <v>616</v>
      </c>
      <c r="AT145" s="151" t="s">
        <v>193</v>
      </c>
      <c r="AU145" s="151" t="s">
        <v>152</v>
      </c>
      <c r="AY145" s="16" t="s">
        <v>145</v>
      </c>
      <c r="BE145" s="152">
        <f t="shared" si="4"/>
        <v>0</v>
      </c>
      <c r="BF145" s="152">
        <f t="shared" si="5"/>
        <v>7.2</v>
      </c>
      <c r="BG145" s="152">
        <f t="shared" si="6"/>
        <v>0</v>
      </c>
      <c r="BH145" s="152">
        <f t="shared" si="7"/>
        <v>0</v>
      </c>
      <c r="BI145" s="152">
        <f t="shared" si="8"/>
        <v>0</v>
      </c>
      <c r="BJ145" s="16" t="s">
        <v>152</v>
      </c>
      <c r="BK145" s="152">
        <f t="shared" si="9"/>
        <v>7.2</v>
      </c>
      <c r="BL145" s="16" t="s">
        <v>616</v>
      </c>
      <c r="BM145" s="151" t="s">
        <v>1387</v>
      </c>
    </row>
    <row r="146" spans="2:65" s="1" customFormat="1" ht="21.75" customHeight="1">
      <c r="B146" s="140"/>
      <c r="C146" s="141" t="s">
        <v>294</v>
      </c>
      <c r="D146" s="141" t="s">
        <v>147</v>
      </c>
      <c r="E146" s="142" t="s">
        <v>1388</v>
      </c>
      <c r="F146" s="143" t="s">
        <v>1389</v>
      </c>
      <c r="G146" s="144" t="s">
        <v>196</v>
      </c>
      <c r="H146" s="145">
        <v>1</v>
      </c>
      <c r="I146" s="146">
        <v>31.94</v>
      </c>
      <c r="J146" s="146">
        <f t="shared" si="0"/>
        <v>31.94</v>
      </c>
      <c r="K146" s="147"/>
      <c r="L146" s="30"/>
      <c r="M146" s="148" t="s">
        <v>1</v>
      </c>
      <c r="N146" s="119" t="s">
        <v>41</v>
      </c>
      <c r="O146" s="149">
        <v>1.4870000000000001</v>
      </c>
      <c r="P146" s="149">
        <f t="shared" si="1"/>
        <v>1.4870000000000001</v>
      </c>
      <c r="Q146" s="149">
        <v>0</v>
      </c>
      <c r="R146" s="149">
        <f t="shared" si="2"/>
        <v>0</v>
      </c>
      <c r="S146" s="149">
        <v>0</v>
      </c>
      <c r="T146" s="150">
        <f t="shared" si="3"/>
        <v>0</v>
      </c>
      <c r="AR146" s="151" t="s">
        <v>490</v>
      </c>
      <c r="AT146" s="151" t="s">
        <v>147</v>
      </c>
      <c r="AU146" s="151" t="s">
        <v>152</v>
      </c>
      <c r="AY146" s="16" t="s">
        <v>145</v>
      </c>
      <c r="BE146" s="152">
        <f t="shared" si="4"/>
        <v>0</v>
      </c>
      <c r="BF146" s="152">
        <f t="shared" si="5"/>
        <v>31.94</v>
      </c>
      <c r="BG146" s="152">
        <f t="shared" si="6"/>
        <v>0</v>
      </c>
      <c r="BH146" s="152">
        <f t="shared" si="7"/>
        <v>0</v>
      </c>
      <c r="BI146" s="152">
        <f t="shared" si="8"/>
        <v>0</v>
      </c>
      <c r="BJ146" s="16" t="s">
        <v>152</v>
      </c>
      <c r="BK146" s="152">
        <f t="shared" si="9"/>
        <v>31.94</v>
      </c>
      <c r="BL146" s="16" t="s">
        <v>490</v>
      </c>
      <c r="BM146" s="151" t="s">
        <v>1390</v>
      </c>
    </row>
    <row r="147" spans="2:65" s="1" customFormat="1" ht="24.2" customHeight="1">
      <c r="B147" s="140"/>
      <c r="C147" s="166" t="s">
        <v>1391</v>
      </c>
      <c r="D147" s="166" t="s">
        <v>193</v>
      </c>
      <c r="E147" s="167" t="s">
        <v>1392</v>
      </c>
      <c r="F147" s="168" t="s">
        <v>1393</v>
      </c>
      <c r="G147" s="169" t="s">
        <v>196</v>
      </c>
      <c r="H147" s="170">
        <v>1</v>
      </c>
      <c r="I147" s="171">
        <v>721.72</v>
      </c>
      <c r="J147" s="171">
        <f t="shared" si="0"/>
        <v>721.72</v>
      </c>
      <c r="K147" s="172"/>
      <c r="L147" s="173"/>
      <c r="M147" s="174" t="s">
        <v>1</v>
      </c>
      <c r="N147" s="175" t="s">
        <v>41</v>
      </c>
      <c r="O147" s="149">
        <v>0</v>
      </c>
      <c r="P147" s="149">
        <f t="shared" si="1"/>
        <v>0</v>
      </c>
      <c r="Q147" s="149">
        <v>2.1999999999999999E-2</v>
      </c>
      <c r="R147" s="149">
        <f t="shared" si="2"/>
        <v>2.1999999999999999E-2</v>
      </c>
      <c r="S147" s="149">
        <v>0</v>
      </c>
      <c r="T147" s="150">
        <f t="shared" si="3"/>
        <v>0</v>
      </c>
      <c r="AR147" s="151" t="s">
        <v>616</v>
      </c>
      <c r="AT147" s="151" t="s">
        <v>193</v>
      </c>
      <c r="AU147" s="151" t="s">
        <v>152</v>
      </c>
      <c r="AY147" s="16" t="s">
        <v>145</v>
      </c>
      <c r="BE147" s="152">
        <f t="shared" si="4"/>
        <v>0</v>
      </c>
      <c r="BF147" s="152">
        <f t="shared" si="5"/>
        <v>721.72</v>
      </c>
      <c r="BG147" s="152">
        <f t="shared" si="6"/>
        <v>0</v>
      </c>
      <c r="BH147" s="152">
        <f t="shared" si="7"/>
        <v>0</v>
      </c>
      <c r="BI147" s="152">
        <f t="shared" si="8"/>
        <v>0</v>
      </c>
      <c r="BJ147" s="16" t="s">
        <v>152</v>
      </c>
      <c r="BK147" s="152">
        <f t="shared" si="9"/>
        <v>721.72</v>
      </c>
      <c r="BL147" s="16" t="s">
        <v>616</v>
      </c>
      <c r="BM147" s="151" t="s">
        <v>1394</v>
      </c>
    </row>
    <row r="148" spans="2:65" s="1" customFormat="1" ht="24.2" customHeight="1">
      <c r="B148" s="140"/>
      <c r="C148" s="141" t="s">
        <v>231</v>
      </c>
      <c r="D148" s="141" t="s">
        <v>147</v>
      </c>
      <c r="E148" s="142" t="s">
        <v>1395</v>
      </c>
      <c r="F148" s="143" t="s">
        <v>1396</v>
      </c>
      <c r="G148" s="144" t="s">
        <v>204</v>
      </c>
      <c r="H148" s="145">
        <v>150</v>
      </c>
      <c r="I148" s="146">
        <v>0.77</v>
      </c>
      <c r="J148" s="146">
        <f t="shared" si="0"/>
        <v>115.5</v>
      </c>
      <c r="K148" s="147"/>
      <c r="L148" s="30"/>
      <c r="M148" s="148" t="s">
        <v>1</v>
      </c>
      <c r="N148" s="119" t="s">
        <v>41</v>
      </c>
      <c r="O148" s="149">
        <v>3.5999999999999997E-2</v>
      </c>
      <c r="P148" s="149">
        <f t="shared" si="1"/>
        <v>5.3999999999999995</v>
      </c>
      <c r="Q148" s="149">
        <v>0</v>
      </c>
      <c r="R148" s="149">
        <f t="shared" si="2"/>
        <v>0</v>
      </c>
      <c r="S148" s="149">
        <v>0</v>
      </c>
      <c r="T148" s="150">
        <f t="shared" si="3"/>
        <v>0</v>
      </c>
      <c r="AR148" s="151" t="s">
        <v>490</v>
      </c>
      <c r="AT148" s="151" t="s">
        <v>147</v>
      </c>
      <c r="AU148" s="151" t="s">
        <v>152</v>
      </c>
      <c r="AY148" s="16" t="s">
        <v>145</v>
      </c>
      <c r="BE148" s="152">
        <f t="shared" si="4"/>
        <v>0</v>
      </c>
      <c r="BF148" s="152">
        <f t="shared" si="5"/>
        <v>115.5</v>
      </c>
      <c r="BG148" s="152">
        <f t="shared" si="6"/>
        <v>0</v>
      </c>
      <c r="BH148" s="152">
        <f t="shared" si="7"/>
        <v>0</v>
      </c>
      <c r="BI148" s="152">
        <f t="shared" si="8"/>
        <v>0</v>
      </c>
      <c r="BJ148" s="16" t="s">
        <v>152</v>
      </c>
      <c r="BK148" s="152">
        <f t="shared" si="9"/>
        <v>115.5</v>
      </c>
      <c r="BL148" s="16" t="s">
        <v>490</v>
      </c>
      <c r="BM148" s="151" t="s">
        <v>1397</v>
      </c>
    </row>
    <row r="149" spans="2:65" s="1" customFormat="1" ht="24.2" customHeight="1">
      <c r="B149" s="140"/>
      <c r="C149" s="166" t="s">
        <v>563</v>
      </c>
      <c r="D149" s="166" t="s">
        <v>193</v>
      </c>
      <c r="E149" s="167" t="s">
        <v>1398</v>
      </c>
      <c r="F149" s="168" t="s">
        <v>1399</v>
      </c>
      <c r="G149" s="169" t="s">
        <v>204</v>
      </c>
      <c r="H149" s="170">
        <v>150</v>
      </c>
      <c r="I149" s="171">
        <v>3.84</v>
      </c>
      <c r="J149" s="171">
        <f t="shared" si="0"/>
        <v>576</v>
      </c>
      <c r="K149" s="172"/>
      <c r="L149" s="173"/>
      <c r="M149" s="174" t="s">
        <v>1</v>
      </c>
      <c r="N149" s="175" t="s">
        <v>41</v>
      </c>
      <c r="O149" s="149">
        <v>0</v>
      </c>
      <c r="P149" s="149">
        <f t="shared" si="1"/>
        <v>0</v>
      </c>
      <c r="Q149" s="149">
        <v>3.6999999999999999E-4</v>
      </c>
      <c r="R149" s="149">
        <f t="shared" si="2"/>
        <v>5.5500000000000001E-2</v>
      </c>
      <c r="S149" s="149">
        <v>0</v>
      </c>
      <c r="T149" s="150">
        <f t="shared" si="3"/>
        <v>0</v>
      </c>
      <c r="AR149" s="151" t="s">
        <v>616</v>
      </c>
      <c r="AT149" s="151" t="s">
        <v>193</v>
      </c>
      <c r="AU149" s="151" t="s">
        <v>152</v>
      </c>
      <c r="AY149" s="16" t="s">
        <v>145</v>
      </c>
      <c r="BE149" s="152">
        <f t="shared" si="4"/>
        <v>0</v>
      </c>
      <c r="BF149" s="152">
        <f t="shared" si="5"/>
        <v>576</v>
      </c>
      <c r="BG149" s="152">
        <f t="shared" si="6"/>
        <v>0</v>
      </c>
      <c r="BH149" s="152">
        <f t="shared" si="7"/>
        <v>0</v>
      </c>
      <c r="BI149" s="152">
        <f t="shared" si="8"/>
        <v>0</v>
      </c>
      <c r="BJ149" s="16" t="s">
        <v>152</v>
      </c>
      <c r="BK149" s="152">
        <f t="shared" si="9"/>
        <v>576</v>
      </c>
      <c r="BL149" s="16" t="s">
        <v>616</v>
      </c>
      <c r="BM149" s="151" t="s">
        <v>1400</v>
      </c>
    </row>
    <row r="150" spans="2:65" s="1" customFormat="1" ht="24.2" customHeight="1">
      <c r="B150" s="140"/>
      <c r="C150" s="141" t="s">
        <v>237</v>
      </c>
      <c r="D150" s="141" t="s">
        <v>147</v>
      </c>
      <c r="E150" s="142" t="s">
        <v>1401</v>
      </c>
      <c r="F150" s="143" t="s">
        <v>1402</v>
      </c>
      <c r="G150" s="144" t="s">
        <v>204</v>
      </c>
      <c r="H150" s="145">
        <v>150</v>
      </c>
      <c r="I150" s="146">
        <v>2.4700000000000002</v>
      </c>
      <c r="J150" s="146">
        <f t="shared" si="0"/>
        <v>370.5</v>
      </c>
      <c r="K150" s="147"/>
      <c r="L150" s="30"/>
      <c r="M150" s="148" t="s">
        <v>1</v>
      </c>
      <c r="N150" s="119" t="s">
        <v>41</v>
      </c>
      <c r="O150" s="149">
        <v>0.115</v>
      </c>
      <c r="P150" s="149">
        <f t="shared" si="1"/>
        <v>17.25</v>
      </c>
      <c r="Q150" s="149">
        <v>0</v>
      </c>
      <c r="R150" s="149">
        <f t="shared" si="2"/>
        <v>0</v>
      </c>
      <c r="S150" s="149">
        <v>0</v>
      </c>
      <c r="T150" s="150">
        <f t="shared" si="3"/>
        <v>0</v>
      </c>
      <c r="AR150" s="151" t="s">
        <v>490</v>
      </c>
      <c r="AT150" s="151" t="s">
        <v>147</v>
      </c>
      <c r="AU150" s="151" t="s">
        <v>152</v>
      </c>
      <c r="AY150" s="16" t="s">
        <v>145</v>
      </c>
      <c r="BE150" s="152">
        <f t="shared" si="4"/>
        <v>0</v>
      </c>
      <c r="BF150" s="152">
        <f t="shared" si="5"/>
        <v>370.5</v>
      </c>
      <c r="BG150" s="152">
        <f t="shared" si="6"/>
        <v>0</v>
      </c>
      <c r="BH150" s="152">
        <f t="shared" si="7"/>
        <v>0</v>
      </c>
      <c r="BI150" s="152">
        <f t="shared" si="8"/>
        <v>0</v>
      </c>
      <c r="BJ150" s="16" t="s">
        <v>152</v>
      </c>
      <c r="BK150" s="152">
        <f t="shared" si="9"/>
        <v>370.5</v>
      </c>
      <c r="BL150" s="16" t="s">
        <v>490</v>
      </c>
      <c r="BM150" s="151" t="s">
        <v>1403</v>
      </c>
    </row>
    <row r="151" spans="2:65" s="1" customFormat="1" ht="16.5" customHeight="1">
      <c r="B151" s="140"/>
      <c r="C151" s="166" t="s">
        <v>1298</v>
      </c>
      <c r="D151" s="166" t="s">
        <v>193</v>
      </c>
      <c r="E151" s="167" t="s">
        <v>1404</v>
      </c>
      <c r="F151" s="168" t="s">
        <v>1405</v>
      </c>
      <c r="G151" s="169" t="s">
        <v>204</v>
      </c>
      <c r="H151" s="170">
        <v>150</v>
      </c>
      <c r="I151" s="171">
        <v>4</v>
      </c>
      <c r="J151" s="171">
        <f t="shared" si="0"/>
        <v>600</v>
      </c>
      <c r="K151" s="172"/>
      <c r="L151" s="173"/>
      <c r="M151" s="186" t="s">
        <v>1</v>
      </c>
      <c r="N151" s="187" t="s">
        <v>41</v>
      </c>
      <c r="O151" s="184">
        <v>0</v>
      </c>
      <c r="P151" s="184">
        <f t="shared" si="1"/>
        <v>0</v>
      </c>
      <c r="Q151" s="184">
        <v>9.3999999999999997E-4</v>
      </c>
      <c r="R151" s="184">
        <f t="shared" si="2"/>
        <v>0.14099999999999999</v>
      </c>
      <c r="S151" s="184">
        <v>0</v>
      </c>
      <c r="T151" s="185">
        <f t="shared" si="3"/>
        <v>0</v>
      </c>
      <c r="AR151" s="151" t="s">
        <v>616</v>
      </c>
      <c r="AT151" s="151" t="s">
        <v>193</v>
      </c>
      <c r="AU151" s="151" t="s">
        <v>152</v>
      </c>
      <c r="AY151" s="16" t="s">
        <v>145</v>
      </c>
      <c r="BE151" s="152">
        <f t="shared" si="4"/>
        <v>0</v>
      </c>
      <c r="BF151" s="152">
        <f t="shared" si="5"/>
        <v>600</v>
      </c>
      <c r="BG151" s="152">
        <f t="shared" si="6"/>
        <v>0</v>
      </c>
      <c r="BH151" s="152">
        <f t="shared" si="7"/>
        <v>0</v>
      </c>
      <c r="BI151" s="152">
        <f t="shared" si="8"/>
        <v>0</v>
      </c>
      <c r="BJ151" s="16" t="s">
        <v>152</v>
      </c>
      <c r="BK151" s="152">
        <f t="shared" si="9"/>
        <v>600</v>
      </c>
      <c r="BL151" s="16" t="s">
        <v>616</v>
      </c>
      <c r="BM151" s="151" t="s">
        <v>1406</v>
      </c>
    </row>
    <row r="152" spans="2:65" s="1" customFormat="1" ht="6.95" customHeight="1">
      <c r="B152" s="45"/>
      <c r="C152" s="46"/>
      <c r="D152" s="46"/>
      <c r="E152" s="46"/>
      <c r="F152" s="46"/>
      <c r="G152" s="46"/>
      <c r="H152" s="46"/>
      <c r="I152" s="46"/>
      <c r="J152" s="46"/>
      <c r="K152" s="46"/>
      <c r="L152" s="30"/>
    </row>
  </sheetData>
  <autoFilter ref="C123:K151" xr:uid="{00000000-0009-0000-0000-000003000000}"/>
  <mergeCells count="8">
    <mergeCell ref="E114:H114"/>
    <mergeCell ref="E116:H116"/>
    <mergeCell ref="L2:V2"/>
    <mergeCell ref="E7:H7"/>
    <mergeCell ref="E9:H9"/>
    <mergeCell ref="E27:H27"/>
    <mergeCell ref="E85:H85"/>
    <mergeCell ref="E87:H8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BM135"/>
  <sheetViews>
    <sheetView showGridLines="0" tabSelected="1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2:46" ht="11.25"/>
    <row r="2" spans="2:46" ht="36.950000000000003" customHeight="1">
      <c r="L2" s="226" t="s">
        <v>5</v>
      </c>
      <c r="M2" s="209"/>
      <c r="N2" s="209"/>
      <c r="O2" s="209"/>
      <c r="P2" s="209"/>
      <c r="Q2" s="209"/>
      <c r="R2" s="209"/>
      <c r="S2" s="209"/>
      <c r="T2" s="209"/>
      <c r="U2" s="209"/>
      <c r="V2" s="209"/>
      <c r="AT2" s="16" t="s">
        <v>90</v>
      </c>
    </row>
    <row r="3" spans="2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75</v>
      </c>
    </row>
    <row r="4" spans="2:46" ht="24.95" customHeight="1">
      <c r="B4" s="19"/>
      <c r="D4" s="20" t="s">
        <v>95</v>
      </c>
      <c r="L4" s="19"/>
      <c r="M4" s="92" t="s">
        <v>9</v>
      </c>
      <c r="AT4" s="16" t="s">
        <v>3</v>
      </c>
    </row>
    <row r="5" spans="2:46" ht="6.95" customHeight="1">
      <c r="B5" s="19"/>
      <c r="L5" s="19"/>
    </row>
    <row r="6" spans="2:46" ht="12" customHeight="1">
      <c r="B6" s="19"/>
      <c r="D6" s="25" t="s">
        <v>13</v>
      </c>
      <c r="L6" s="19"/>
    </row>
    <row r="7" spans="2:46" ht="16.5" customHeight="1">
      <c r="B7" s="19"/>
      <c r="E7" s="228" t="str">
        <f>'Rekapitulácia stavby'!K6</f>
        <v>PSBU - Podbanské, Rekreačný objekt</v>
      </c>
      <c r="F7" s="229"/>
      <c r="G7" s="229"/>
      <c r="H7" s="229"/>
      <c r="L7" s="19"/>
    </row>
    <row r="8" spans="2:46" s="1" customFormat="1" ht="12" customHeight="1">
      <c r="B8" s="30"/>
      <c r="D8" s="25" t="s">
        <v>1276</v>
      </c>
      <c r="L8" s="30"/>
    </row>
    <row r="9" spans="2:46" s="1" customFormat="1" ht="16.5" customHeight="1">
      <c r="B9" s="30"/>
      <c r="E9" s="188" t="s">
        <v>1407</v>
      </c>
      <c r="F9" s="227"/>
      <c r="G9" s="227"/>
      <c r="H9" s="227"/>
      <c r="L9" s="30"/>
    </row>
    <row r="10" spans="2:46" s="1" customFormat="1" ht="11.25">
      <c r="B10" s="30"/>
      <c r="L10" s="30"/>
    </row>
    <row r="11" spans="2:46" s="1" customFormat="1" ht="12" customHeight="1">
      <c r="B11" s="30"/>
      <c r="D11" s="25" t="s">
        <v>15</v>
      </c>
      <c r="F11" s="23" t="s">
        <v>1</v>
      </c>
      <c r="I11" s="25" t="s">
        <v>16</v>
      </c>
      <c r="J11" s="23" t="s">
        <v>1</v>
      </c>
      <c r="L11" s="30"/>
    </row>
    <row r="12" spans="2:46" s="1" customFormat="1" ht="12" customHeight="1">
      <c r="B12" s="30"/>
      <c r="D12" s="25" t="s">
        <v>17</v>
      </c>
      <c r="F12" s="23" t="s">
        <v>18</v>
      </c>
      <c r="I12" s="25" t="s">
        <v>19</v>
      </c>
      <c r="J12" s="53" t="str">
        <f>'Rekapitulácia stavby'!AN8</f>
        <v>1. 3. 2024</v>
      </c>
      <c r="L12" s="30"/>
    </row>
    <row r="13" spans="2:46" s="1" customFormat="1" ht="10.9" customHeight="1">
      <c r="B13" s="30"/>
      <c r="L13" s="30"/>
    </row>
    <row r="14" spans="2:46" s="1" customFormat="1" ht="12" customHeight="1">
      <c r="B14" s="30"/>
      <c r="D14" s="25" t="s">
        <v>21</v>
      </c>
      <c r="I14" s="25" t="s">
        <v>22</v>
      </c>
      <c r="J14" s="23" t="s">
        <v>1</v>
      </c>
      <c r="L14" s="30"/>
    </row>
    <row r="15" spans="2:46" s="1" customFormat="1" ht="18" customHeight="1">
      <c r="B15" s="30"/>
      <c r="E15" s="23" t="s">
        <v>23</v>
      </c>
      <c r="I15" s="25" t="s">
        <v>24</v>
      </c>
      <c r="J15" s="23" t="s">
        <v>1</v>
      </c>
      <c r="L15" s="30"/>
    </row>
    <row r="16" spans="2:46" s="1" customFormat="1" ht="6.95" customHeight="1">
      <c r="B16" s="30"/>
      <c r="L16" s="30"/>
    </row>
    <row r="17" spans="2:12" s="1" customFormat="1" ht="12" customHeight="1">
      <c r="B17" s="30"/>
      <c r="D17" s="25" t="s">
        <v>25</v>
      </c>
      <c r="I17" s="25" t="s">
        <v>22</v>
      </c>
      <c r="J17" s="23" t="s">
        <v>1</v>
      </c>
      <c r="L17" s="30"/>
    </row>
    <row r="18" spans="2:12" s="1" customFormat="1" ht="18" customHeight="1">
      <c r="B18" s="30"/>
      <c r="E18" s="23" t="s">
        <v>26</v>
      </c>
      <c r="I18" s="25" t="s">
        <v>24</v>
      </c>
      <c r="J18" s="23" t="s">
        <v>1</v>
      </c>
      <c r="L18" s="30"/>
    </row>
    <row r="19" spans="2:12" s="1" customFormat="1" ht="6.95" customHeight="1">
      <c r="B19" s="30"/>
      <c r="L19" s="30"/>
    </row>
    <row r="20" spans="2:12" s="1" customFormat="1" ht="12" customHeight="1">
      <c r="B20" s="30"/>
      <c r="D20" s="25" t="s">
        <v>27</v>
      </c>
      <c r="I20" s="25" t="s">
        <v>22</v>
      </c>
      <c r="J20" s="23" t="s">
        <v>1</v>
      </c>
      <c r="L20" s="30"/>
    </row>
    <row r="21" spans="2:12" s="1" customFormat="1" ht="18" customHeight="1">
      <c r="B21" s="30"/>
      <c r="E21" s="23" t="s">
        <v>28</v>
      </c>
      <c r="I21" s="25" t="s">
        <v>24</v>
      </c>
      <c r="J21" s="23" t="s">
        <v>1</v>
      </c>
      <c r="L21" s="30"/>
    </row>
    <row r="22" spans="2:12" s="1" customFormat="1" ht="6.95" customHeight="1">
      <c r="B22" s="30"/>
      <c r="L22" s="30"/>
    </row>
    <row r="23" spans="2:12" s="1" customFormat="1" ht="12" customHeight="1">
      <c r="B23" s="30"/>
      <c r="D23" s="25" t="s">
        <v>30</v>
      </c>
      <c r="I23" s="25" t="s">
        <v>22</v>
      </c>
      <c r="J23" s="23" t="str">
        <f>IF('Rekapitulácia stavby'!AN19="","",'Rekapitulácia stavby'!AN19)</f>
        <v/>
      </c>
      <c r="L23" s="30"/>
    </row>
    <row r="24" spans="2:12" s="1" customFormat="1" ht="18" customHeight="1">
      <c r="B24" s="30"/>
      <c r="E24" s="23" t="str">
        <f>IF('Rekapitulácia stavby'!E20="","",'Rekapitulácia stavby'!E20)</f>
        <v xml:space="preserve"> </v>
      </c>
      <c r="I24" s="25" t="s">
        <v>24</v>
      </c>
      <c r="J24" s="23" t="str">
        <f>IF('Rekapitulácia stavby'!AN20="","",'Rekapitulácia stavby'!AN20)</f>
        <v/>
      </c>
      <c r="L24" s="30"/>
    </row>
    <row r="25" spans="2:12" s="1" customFormat="1" ht="6.95" customHeight="1">
      <c r="B25" s="30"/>
      <c r="L25" s="30"/>
    </row>
    <row r="26" spans="2:12" s="1" customFormat="1" ht="12" customHeight="1">
      <c r="B26" s="30"/>
      <c r="D26" s="25" t="s">
        <v>32</v>
      </c>
      <c r="L26" s="30"/>
    </row>
    <row r="27" spans="2:12" s="7" customFormat="1" ht="16.5" customHeight="1">
      <c r="B27" s="93"/>
      <c r="E27" s="211" t="s">
        <v>1</v>
      </c>
      <c r="F27" s="211"/>
      <c r="G27" s="211"/>
      <c r="H27" s="211"/>
      <c r="L27" s="93"/>
    </row>
    <row r="28" spans="2:12" s="1" customFormat="1" ht="6.95" customHeight="1">
      <c r="B28" s="30"/>
      <c r="L28" s="30"/>
    </row>
    <row r="29" spans="2:12" s="1" customFormat="1" ht="6.95" customHeight="1">
      <c r="B29" s="30"/>
      <c r="D29" s="54"/>
      <c r="E29" s="54"/>
      <c r="F29" s="54"/>
      <c r="G29" s="54"/>
      <c r="H29" s="54"/>
      <c r="I29" s="54"/>
      <c r="J29" s="54"/>
      <c r="K29" s="54"/>
      <c r="L29" s="30"/>
    </row>
    <row r="30" spans="2:12" s="1" customFormat="1" ht="14.45" customHeight="1">
      <c r="B30" s="30"/>
      <c r="D30" s="23" t="s">
        <v>96</v>
      </c>
      <c r="J30" s="29">
        <f>J96</f>
        <v>18805</v>
      </c>
      <c r="L30" s="30"/>
    </row>
    <row r="31" spans="2:12" s="1" customFormat="1" ht="14.45" customHeight="1">
      <c r="B31" s="30"/>
      <c r="D31" s="28" t="s">
        <v>97</v>
      </c>
      <c r="J31" s="29">
        <f>J101</f>
        <v>0</v>
      </c>
      <c r="L31" s="30"/>
    </row>
    <row r="32" spans="2:12" s="1" customFormat="1" ht="25.35" customHeight="1">
      <c r="B32" s="30"/>
      <c r="D32" s="94" t="s">
        <v>35</v>
      </c>
      <c r="J32" s="67">
        <f>ROUND(J30 + J31, 2)</f>
        <v>18805</v>
      </c>
      <c r="L32" s="30"/>
    </row>
    <row r="33" spans="2:12" s="1" customFormat="1" ht="6.95" customHeight="1">
      <c r="B33" s="30"/>
      <c r="D33" s="54"/>
      <c r="E33" s="54"/>
      <c r="F33" s="54"/>
      <c r="G33" s="54"/>
      <c r="H33" s="54"/>
      <c r="I33" s="54"/>
      <c r="J33" s="54"/>
      <c r="K33" s="54"/>
      <c r="L33" s="30"/>
    </row>
    <row r="34" spans="2:12" s="1" customFormat="1" ht="14.45" customHeight="1">
      <c r="B34" s="30"/>
      <c r="F34" s="33" t="s">
        <v>37</v>
      </c>
      <c r="I34" s="33" t="s">
        <v>36</v>
      </c>
      <c r="J34" s="33" t="s">
        <v>38</v>
      </c>
      <c r="L34" s="30"/>
    </row>
    <row r="35" spans="2:12" s="1" customFormat="1" ht="14.45" customHeight="1">
      <c r="B35" s="30"/>
      <c r="D35" s="56" t="s">
        <v>39</v>
      </c>
      <c r="E35" s="35" t="s">
        <v>40</v>
      </c>
      <c r="F35" s="95">
        <f>ROUND((SUM(BE101:BE102) + SUM(BE122:BE134)),  2)</f>
        <v>0</v>
      </c>
      <c r="G35" s="96"/>
      <c r="H35" s="96"/>
      <c r="I35" s="97">
        <v>0.2</v>
      </c>
      <c r="J35" s="95">
        <f>ROUND(((SUM(BE101:BE102) + SUM(BE122:BE134))*I35),  2)</f>
        <v>0</v>
      </c>
      <c r="L35" s="30"/>
    </row>
    <row r="36" spans="2:12" s="1" customFormat="1" ht="14.45" customHeight="1">
      <c r="B36" s="30"/>
      <c r="E36" s="35" t="s">
        <v>41</v>
      </c>
      <c r="F36" s="98">
        <f>ROUND((SUM(BF101:BF102) + SUM(BF122:BF134)),  2)</f>
        <v>18805</v>
      </c>
      <c r="I36" s="99">
        <v>0.2</v>
      </c>
      <c r="J36" s="98">
        <f>ROUND(((SUM(BF101:BF102) + SUM(BF122:BF134))*I36),  2)</f>
        <v>3761</v>
      </c>
      <c r="L36" s="30"/>
    </row>
    <row r="37" spans="2:12" s="1" customFormat="1" ht="14.45" hidden="1" customHeight="1">
      <c r="B37" s="30"/>
      <c r="E37" s="25" t="s">
        <v>42</v>
      </c>
      <c r="F37" s="98">
        <f>ROUND((SUM(BG101:BG102) + SUM(BG122:BG134)),  2)</f>
        <v>0</v>
      </c>
      <c r="I37" s="99">
        <v>0.2</v>
      </c>
      <c r="J37" s="98">
        <f>0</f>
        <v>0</v>
      </c>
      <c r="L37" s="30"/>
    </row>
    <row r="38" spans="2:12" s="1" customFormat="1" ht="14.45" hidden="1" customHeight="1">
      <c r="B38" s="30"/>
      <c r="E38" s="25" t="s">
        <v>43</v>
      </c>
      <c r="F38" s="98">
        <f>ROUND((SUM(BH101:BH102) + SUM(BH122:BH134)),  2)</f>
        <v>0</v>
      </c>
      <c r="I38" s="99">
        <v>0.2</v>
      </c>
      <c r="J38" s="98">
        <f>0</f>
        <v>0</v>
      </c>
      <c r="L38" s="30"/>
    </row>
    <row r="39" spans="2:12" s="1" customFormat="1" ht="14.45" hidden="1" customHeight="1">
      <c r="B39" s="30"/>
      <c r="E39" s="35" t="s">
        <v>44</v>
      </c>
      <c r="F39" s="95">
        <f>ROUND((SUM(BI101:BI102) + SUM(BI122:BI134)),  2)</f>
        <v>0</v>
      </c>
      <c r="G39" s="96"/>
      <c r="H39" s="96"/>
      <c r="I39" s="97">
        <v>0</v>
      </c>
      <c r="J39" s="95">
        <f>0</f>
        <v>0</v>
      </c>
      <c r="L39" s="30"/>
    </row>
    <row r="40" spans="2:12" s="1" customFormat="1" ht="6.95" customHeight="1">
      <c r="B40" s="30"/>
      <c r="L40" s="30"/>
    </row>
    <row r="41" spans="2:12" s="1" customFormat="1" ht="25.35" customHeight="1">
      <c r="B41" s="30"/>
      <c r="C41" s="90"/>
      <c r="D41" s="100" t="s">
        <v>45</v>
      </c>
      <c r="E41" s="58"/>
      <c r="F41" s="58"/>
      <c r="G41" s="101" t="s">
        <v>46</v>
      </c>
      <c r="H41" s="102" t="s">
        <v>47</v>
      </c>
      <c r="I41" s="58"/>
      <c r="J41" s="103">
        <f>SUM(J32:J39)</f>
        <v>22566</v>
      </c>
      <c r="K41" s="104"/>
      <c r="L41" s="30"/>
    </row>
    <row r="42" spans="2:12" s="1" customFormat="1" ht="14.45" customHeight="1">
      <c r="B42" s="30"/>
      <c r="L42" s="30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30"/>
      <c r="D50" s="42" t="s">
        <v>48</v>
      </c>
      <c r="E50" s="43"/>
      <c r="F50" s="43"/>
      <c r="G50" s="42" t="s">
        <v>49</v>
      </c>
      <c r="H50" s="43"/>
      <c r="I50" s="43"/>
      <c r="J50" s="43"/>
      <c r="K50" s="43"/>
      <c r="L50" s="30"/>
    </row>
    <row r="51" spans="2:12" ht="11.25">
      <c r="B51" s="19"/>
      <c r="L51" s="19"/>
    </row>
    <row r="52" spans="2:12" ht="11.25">
      <c r="B52" s="19"/>
      <c r="L52" s="19"/>
    </row>
    <row r="53" spans="2:12" ht="11.25">
      <c r="B53" s="19"/>
      <c r="L53" s="19"/>
    </row>
    <row r="54" spans="2:12" ht="11.25">
      <c r="B54" s="19"/>
      <c r="L54" s="19"/>
    </row>
    <row r="55" spans="2:12" ht="11.25">
      <c r="B55" s="19"/>
      <c r="L55" s="19"/>
    </row>
    <row r="56" spans="2:12" ht="11.25">
      <c r="B56" s="19"/>
      <c r="L56" s="19"/>
    </row>
    <row r="57" spans="2:12" ht="11.25">
      <c r="B57" s="19"/>
      <c r="L57" s="19"/>
    </row>
    <row r="58" spans="2:12" ht="11.25">
      <c r="B58" s="19"/>
      <c r="L58" s="19"/>
    </row>
    <row r="59" spans="2:12" ht="11.25">
      <c r="B59" s="19"/>
      <c r="L59" s="19"/>
    </row>
    <row r="60" spans="2:12" ht="11.25">
      <c r="B60" s="19"/>
      <c r="L60" s="19"/>
    </row>
    <row r="61" spans="2:12" s="1" customFormat="1" ht="12.75">
      <c r="B61" s="30"/>
      <c r="D61" s="44" t="s">
        <v>50</v>
      </c>
      <c r="E61" s="32"/>
      <c r="F61" s="105" t="s">
        <v>51</v>
      </c>
      <c r="G61" s="44" t="s">
        <v>50</v>
      </c>
      <c r="H61" s="32"/>
      <c r="I61" s="32"/>
      <c r="J61" s="106" t="s">
        <v>51</v>
      </c>
      <c r="K61" s="32"/>
      <c r="L61" s="30"/>
    </row>
    <row r="62" spans="2:12" ht="11.25">
      <c r="B62" s="19"/>
      <c r="L62" s="19"/>
    </row>
    <row r="63" spans="2:12" ht="11.25">
      <c r="B63" s="19"/>
      <c r="L63" s="19"/>
    </row>
    <row r="64" spans="2:12" ht="11.25">
      <c r="B64" s="19"/>
      <c r="L64" s="19"/>
    </row>
    <row r="65" spans="2:12" s="1" customFormat="1" ht="12.75">
      <c r="B65" s="30"/>
      <c r="D65" s="42" t="s">
        <v>52</v>
      </c>
      <c r="E65" s="43"/>
      <c r="F65" s="43"/>
      <c r="G65" s="42" t="s">
        <v>53</v>
      </c>
      <c r="H65" s="43"/>
      <c r="I65" s="43"/>
      <c r="J65" s="43"/>
      <c r="K65" s="43"/>
      <c r="L65" s="30"/>
    </row>
    <row r="66" spans="2:12" ht="11.25">
      <c r="B66" s="19"/>
      <c r="L66" s="19"/>
    </row>
    <row r="67" spans="2:12" ht="11.25">
      <c r="B67" s="19"/>
      <c r="L67" s="19"/>
    </row>
    <row r="68" spans="2:12" ht="11.25">
      <c r="B68" s="19"/>
      <c r="L68" s="19"/>
    </row>
    <row r="69" spans="2:12" ht="11.25">
      <c r="B69" s="19"/>
      <c r="L69" s="19"/>
    </row>
    <row r="70" spans="2:12" ht="11.25">
      <c r="B70" s="19"/>
      <c r="L70" s="19"/>
    </row>
    <row r="71" spans="2:12" ht="11.25">
      <c r="B71" s="19"/>
      <c r="L71" s="19"/>
    </row>
    <row r="72" spans="2:12" ht="11.25">
      <c r="B72" s="19"/>
      <c r="L72" s="19"/>
    </row>
    <row r="73" spans="2:12" ht="11.25">
      <c r="B73" s="19"/>
      <c r="L73" s="19"/>
    </row>
    <row r="74" spans="2:12" ht="11.25">
      <c r="B74" s="19"/>
      <c r="L74" s="19"/>
    </row>
    <row r="75" spans="2:12" ht="11.25">
      <c r="B75" s="19"/>
      <c r="L75" s="19"/>
    </row>
    <row r="76" spans="2:12" s="1" customFormat="1" ht="12.75">
      <c r="B76" s="30"/>
      <c r="D76" s="44" t="s">
        <v>50</v>
      </c>
      <c r="E76" s="32"/>
      <c r="F76" s="105" t="s">
        <v>51</v>
      </c>
      <c r="G76" s="44" t="s">
        <v>50</v>
      </c>
      <c r="H76" s="32"/>
      <c r="I76" s="32"/>
      <c r="J76" s="106" t="s">
        <v>51</v>
      </c>
      <c r="K76" s="32"/>
      <c r="L76" s="30"/>
    </row>
    <row r="77" spans="2:12" s="1" customFormat="1" ht="14.45" customHeight="1"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30"/>
    </row>
    <row r="81" spans="2:47" s="1" customFormat="1" ht="6.95" customHeight="1"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30"/>
    </row>
    <row r="82" spans="2:47" s="1" customFormat="1" ht="24.95" customHeight="1">
      <c r="B82" s="30"/>
      <c r="C82" s="20" t="s">
        <v>98</v>
      </c>
      <c r="L82" s="30"/>
    </row>
    <row r="83" spans="2:47" s="1" customFormat="1" ht="6.95" customHeight="1">
      <c r="B83" s="30"/>
      <c r="L83" s="30"/>
    </row>
    <row r="84" spans="2:47" s="1" customFormat="1" ht="12" customHeight="1">
      <c r="B84" s="30"/>
      <c r="C84" s="25" t="s">
        <v>13</v>
      </c>
      <c r="L84" s="30"/>
    </row>
    <row r="85" spans="2:47" s="1" customFormat="1" ht="16.5" customHeight="1">
      <c r="B85" s="30"/>
      <c r="E85" s="228" t="str">
        <f>E7</f>
        <v>PSBU - Podbanské, Rekreačný objekt</v>
      </c>
      <c r="F85" s="229"/>
      <c r="G85" s="229"/>
      <c r="H85" s="229"/>
      <c r="L85" s="30"/>
    </row>
    <row r="86" spans="2:47" s="1" customFormat="1" ht="12" customHeight="1">
      <c r="B86" s="30"/>
      <c r="C86" s="25" t="s">
        <v>1276</v>
      </c>
      <c r="L86" s="30"/>
    </row>
    <row r="87" spans="2:47" s="1" customFormat="1" ht="16.5" customHeight="1">
      <c r="B87" s="30"/>
      <c r="E87" s="188" t="str">
        <f>E9</f>
        <v>2024_DH_03.3 - Interiér</v>
      </c>
      <c r="F87" s="227"/>
      <c r="G87" s="227"/>
      <c r="H87" s="227"/>
      <c r="L87" s="30"/>
    </row>
    <row r="88" spans="2:47" s="1" customFormat="1" ht="6.95" customHeight="1">
      <c r="B88" s="30"/>
      <c r="L88" s="30"/>
    </row>
    <row r="89" spans="2:47" s="1" customFormat="1" ht="12" customHeight="1">
      <c r="B89" s="30"/>
      <c r="C89" s="25" t="s">
        <v>17</v>
      </c>
      <c r="F89" s="23" t="str">
        <f>F12</f>
        <v>Pribylina</v>
      </c>
      <c r="I89" s="25" t="s">
        <v>19</v>
      </c>
      <c r="J89" s="53" t="str">
        <f>IF(J12="","",J12)</f>
        <v>1. 3. 2024</v>
      </c>
      <c r="L89" s="30"/>
    </row>
    <row r="90" spans="2:47" s="1" customFormat="1" ht="6.95" customHeight="1">
      <c r="B90" s="30"/>
      <c r="L90" s="30"/>
    </row>
    <row r="91" spans="2:47" s="1" customFormat="1" ht="25.7" customHeight="1">
      <c r="B91" s="30"/>
      <c r="C91" s="25" t="s">
        <v>21</v>
      </c>
      <c r="F91" s="23" t="str">
        <f>E15</f>
        <v>PSBU</v>
      </c>
      <c r="I91" s="25" t="s">
        <v>27</v>
      </c>
      <c r="J91" s="26" t="str">
        <f>E21</f>
        <v>Mgr. Art. Matej BLAŽEK</v>
      </c>
      <c r="L91" s="30"/>
    </row>
    <row r="92" spans="2:47" s="1" customFormat="1" ht="15.2" customHeight="1">
      <c r="B92" s="30"/>
      <c r="C92" s="25" t="s">
        <v>25</v>
      </c>
      <c r="F92" s="23" t="str">
        <f>IF(E18="","",E18)</f>
        <v>Na základe výberového konania</v>
      </c>
      <c r="I92" s="25" t="s">
        <v>30</v>
      </c>
      <c r="J92" s="26" t="str">
        <f>E24</f>
        <v xml:space="preserve"> </v>
      </c>
      <c r="L92" s="30"/>
    </row>
    <row r="93" spans="2:47" s="1" customFormat="1" ht="10.35" customHeight="1">
      <c r="B93" s="30"/>
      <c r="L93" s="30"/>
    </row>
    <row r="94" spans="2:47" s="1" customFormat="1" ht="29.25" customHeight="1">
      <c r="B94" s="30"/>
      <c r="C94" s="107" t="s">
        <v>99</v>
      </c>
      <c r="D94" s="90"/>
      <c r="E94" s="90"/>
      <c r="F94" s="90"/>
      <c r="G94" s="90"/>
      <c r="H94" s="90"/>
      <c r="I94" s="90"/>
      <c r="J94" s="108" t="s">
        <v>100</v>
      </c>
      <c r="K94" s="90"/>
      <c r="L94" s="30"/>
    </row>
    <row r="95" spans="2:47" s="1" customFormat="1" ht="10.35" customHeight="1">
      <c r="B95" s="30"/>
      <c r="L95" s="30"/>
    </row>
    <row r="96" spans="2:47" s="1" customFormat="1" ht="22.9" customHeight="1">
      <c r="B96" s="30"/>
      <c r="C96" s="109" t="s">
        <v>101</v>
      </c>
      <c r="J96" s="67">
        <f>J122</f>
        <v>18805</v>
      </c>
      <c r="L96" s="30"/>
      <c r="AU96" s="16" t="s">
        <v>102</v>
      </c>
    </row>
    <row r="97" spans="2:14" s="8" customFormat="1" ht="24.95" customHeight="1">
      <c r="B97" s="110"/>
      <c r="D97" s="111" t="s">
        <v>111</v>
      </c>
      <c r="E97" s="112"/>
      <c r="F97" s="112"/>
      <c r="G97" s="112"/>
      <c r="H97" s="112"/>
      <c r="I97" s="112"/>
      <c r="J97" s="113">
        <f>J123</f>
        <v>18805</v>
      </c>
      <c r="L97" s="110"/>
    </row>
    <row r="98" spans="2:14" s="9" customFormat="1" ht="19.899999999999999" customHeight="1">
      <c r="B98" s="114"/>
      <c r="D98" s="115" t="s">
        <v>121</v>
      </c>
      <c r="E98" s="116"/>
      <c r="F98" s="116"/>
      <c r="G98" s="116"/>
      <c r="H98" s="116"/>
      <c r="I98" s="116"/>
      <c r="J98" s="117">
        <f>J124</f>
        <v>18805</v>
      </c>
      <c r="L98" s="114"/>
    </row>
    <row r="99" spans="2:14" s="1" customFormat="1" ht="21.75" customHeight="1">
      <c r="B99" s="30"/>
      <c r="L99" s="30"/>
    </row>
    <row r="100" spans="2:14" s="1" customFormat="1" ht="6.95" customHeight="1">
      <c r="B100" s="30"/>
      <c r="L100" s="30"/>
    </row>
    <row r="101" spans="2:14" s="1" customFormat="1" ht="29.25" customHeight="1">
      <c r="B101" s="30"/>
      <c r="C101" s="109" t="s">
        <v>130</v>
      </c>
      <c r="J101" s="118">
        <v>0</v>
      </c>
      <c r="L101" s="30"/>
      <c r="N101" s="119" t="s">
        <v>39</v>
      </c>
    </row>
    <row r="102" spans="2:14" s="1" customFormat="1" ht="18" customHeight="1">
      <c r="B102" s="30"/>
      <c r="L102" s="30"/>
    </row>
    <row r="103" spans="2:14" s="1" customFormat="1" ht="29.25" customHeight="1">
      <c r="B103" s="30"/>
      <c r="C103" s="89" t="s">
        <v>94</v>
      </c>
      <c r="D103" s="90"/>
      <c r="E103" s="90"/>
      <c r="F103" s="90"/>
      <c r="G103" s="90"/>
      <c r="H103" s="90"/>
      <c r="I103" s="90"/>
      <c r="J103" s="91">
        <f>ROUND(J96+J101,2)</f>
        <v>18805</v>
      </c>
      <c r="K103" s="90"/>
      <c r="L103" s="30"/>
    </row>
    <row r="104" spans="2:14" s="1" customFormat="1" ht="6.95" customHeight="1">
      <c r="B104" s="45"/>
      <c r="C104" s="46"/>
      <c r="D104" s="46"/>
      <c r="E104" s="46"/>
      <c r="F104" s="46"/>
      <c r="G104" s="46"/>
      <c r="H104" s="46"/>
      <c r="I104" s="46"/>
      <c r="J104" s="46"/>
      <c r="K104" s="46"/>
      <c r="L104" s="30"/>
    </row>
    <row r="108" spans="2:14" s="1" customFormat="1" ht="6.95" customHeight="1">
      <c r="B108" s="47"/>
      <c r="C108" s="48"/>
      <c r="D108" s="48"/>
      <c r="E108" s="48"/>
      <c r="F108" s="48"/>
      <c r="G108" s="48"/>
      <c r="H108" s="48"/>
      <c r="I108" s="48"/>
      <c r="J108" s="48"/>
      <c r="K108" s="48"/>
      <c r="L108" s="30"/>
    </row>
    <row r="109" spans="2:14" s="1" customFormat="1" ht="24.95" customHeight="1">
      <c r="B109" s="30"/>
      <c r="C109" s="20" t="s">
        <v>131</v>
      </c>
      <c r="L109" s="30"/>
    </row>
    <row r="110" spans="2:14" s="1" customFormat="1" ht="6.95" customHeight="1">
      <c r="B110" s="30"/>
      <c r="L110" s="30"/>
    </row>
    <row r="111" spans="2:14" s="1" customFormat="1" ht="12" customHeight="1">
      <c r="B111" s="30"/>
      <c r="C111" s="25" t="s">
        <v>13</v>
      </c>
      <c r="L111" s="30"/>
    </row>
    <row r="112" spans="2:14" s="1" customFormat="1" ht="16.5" customHeight="1">
      <c r="B112" s="30"/>
      <c r="E112" s="228" t="str">
        <f>E7</f>
        <v>PSBU - Podbanské, Rekreačný objekt</v>
      </c>
      <c r="F112" s="229"/>
      <c r="G112" s="229"/>
      <c r="H112" s="229"/>
      <c r="L112" s="30"/>
    </row>
    <row r="113" spans="2:65" s="1" customFormat="1" ht="12" customHeight="1">
      <c r="B113" s="30"/>
      <c r="C113" s="25" t="s">
        <v>1276</v>
      </c>
      <c r="L113" s="30"/>
    </row>
    <row r="114" spans="2:65" s="1" customFormat="1" ht="16.5" customHeight="1">
      <c r="B114" s="30"/>
      <c r="E114" s="188" t="str">
        <f>E9</f>
        <v>2024_DH_03.3 - Interiér</v>
      </c>
      <c r="F114" s="227"/>
      <c r="G114" s="227"/>
      <c r="H114" s="227"/>
      <c r="L114" s="30"/>
    </row>
    <row r="115" spans="2:65" s="1" customFormat="1" ht="6.95" customHeight="1">
      <c r="B115" s="30"/>
      <c r="L115" s="30"/>
    </row>
    <row r="116" spans="2:65" s="1" customFormat="1" ht="12" customHeight="1">
      <c r="B116" s="30"/>
      <c r="C116" s="25" t="s">
        <v>17</v>
      </c>
      <c r="F116" s="23" t="str">
        <f>F12</f>
        <v>Pribylina</v>
      </c>
      <c r="I116" s="25" t="s">
        <v>19</v>
      </c>
      <c r="J116" s="53" t="str">
        <f>IF(J12="","",J12)</f>
        <v>1. 3. 2024</v>
      </c>
      <c r="L116" s="30"/>
    </row>
    <row r="117" spans="2:65" s="1" customFormat="1" ht="6.95" customHeight="1">
      <c r="B117" s="30"/>
      <c r="L117" s="30"/>
    </row>
    <row r="118" spans="2:65" s="1" customFormat="1" ht="25.7" customHeight="1">
      <c r="B118" s="30"/>
      <c r="C118" s="25" t="s">
        <v>21</v>
      </c>
      <c r="F118" s="23" t="str">
        <f>E15</f>
        <v>PSBU</v>
      </c>
      <c r="I118" s="25" t="s">
        <v>27</v>
      </c>
      <c r="J118" s="26" t="str">
        <f>E21</f>
        <v>Mgr. Art. Matej BLAŽEK</v>
      </c>
      <c r="L118" s="30"/>
    </row>
    <row r="119" spans="2:65" s="1" customFormat="1" ht="15.2" customHeight="1">
      <c r="B119" s="30"/>
      <c r="C119" s="25" t="s">
        <v>25</v>
      </c>
      <c r="F119" s="23" t="str">
        <f>IF(E18="","",E18)</f>
        <v>Na základe výberového konania</v>
      </c>
      <c r="I119" s="25" t="s">
        <v>30</v>
      </c>
      <c r="J119" s="26" t="str">
        <f>E24</f>
        <v xml:space="preserve"> </v>
      </c>
      <c r="L119" s="30"/>
    </row>
    <row r="120" spans="2:65" s="1" customFormat="1" ht="10.35" customHeight="1">
      <c r="B120" s="30"/>
      <c r="L120" s="30"/>
    </row>
    <row r="121" spans="2:65" s="10" customFormat="1" ht="29.25" customHeight="1">
      <c r="B121" s="120"/>
      <c r="C121" s="121" t="s">
        <v>132</v>
      </c>
      <c r="D121" s="122" t="s">
        <v>60</v>
      </c>
      <c r="E121" s="122" t="s">
        <v>56</v>
      </c>
      <c r="F121" s="122" t="s">
        <v>57</v>
      </c>
      <c r="G121" s="122" t="s">
        <v>133</v>
      </c>
      <c r="H121" s="122" t="s">
        <v>134</v>
      </c>
      <c r="I121" s="122" t="s">
        <v>135</v>
      </c>
      <c r="J121" s="123" t="s">
        <v>100</v>
      </c>
      <c r="K121" s="124" t="s">
        <v>136</v>
      </c>
      <c r="L121" s="120"/>
      <c r="M121" s="60" t="s">
        <v>1</v>
      </c>
      <c r="N121" s="61" t="s">
        <v>39</v>
      </c>
      <c r="O121" s="61" t="s">
        <v>137</v>
      </c>
      <c r="P121" s="61" t="s">
        <v>138</v>
      </c>
      <c r="Q121" s="61" t="s">
        <v>139</v>
      </c>
      <c r="R121" s="61" t="s">
        <v>140</v>
      </c>
      <c r="S121" s="61" t="s">
        <v>141</v>
      </c>
      <c r="T121" s="62" t="s">
        <v>142</v>
      </c>
    </row>
    <row r="122" spans="2:65" s="1" customFormat="1" ht="22.9" customHeight="1">
      <c r="B122" s="30"/>
      <c r="C122" s="65" t="s">
        <v>96</v>
      </c>
      <c r="J122" s="125">
        <f>BK122</f>
        <v>18805</v>
      </c>
      <c r="L122" s="30"/>
      <c r="M122" s="63"/>
      <c r="N122" s="54"/>
      <c r="O122" s="54"/>
      <c r="P122" s="126">
        <f>P123</f>
        <v>16.846149999999998</v>
      </c>
      <c r="Q122" s="54"/>
      <c r="R122" s="126">
        <f>R123</f>
        <v>5.2259999999999997E-3</v>
      </c>
      <c r="S122" s="54"/>
      <c r="T122" s="127">
        <f>T123</f>
        <v>0</v>
      </c>
      <c r="AT122" s="16" t="s">
        <v>74</v>
      </c>
      <c r="AU122" s="16" t="s">
        <v>102</v>
      </c>
      <c r="BK122" s="128">
        <f>BK123</f>
        <v>18805</v>
      </c>
    </row>
    <row r="123" spans="2:65" s="11" customFormat="1" ht="25.9" customHeight="1">
      <c r="B123" s="129"/>
      <c r="D123" s="130" t="s">
        <v>74</v>
      </c>
      <c r="E123" s="131" t="s">
        <v>374</v>
      </c>
      <c r="F123" s="131" t="s">
        <v>375</v>
      </c>
      <c r="J123" s="132">
        <f>BK123</f>
        <v>18805</v>
      </c>
      <c r="L123" s="129"/>
      <c r="M123" s="133"/>
      <c r="P123" s="134">
        <f>P124</f>
        <v>16.846149999999998</v>
      </c>
      <c r="R123" s="134">
        <f>R124</f>
        <v>5.2259999999999997E-3</v>
      </c>
      <c r="T123" s="135">
        <f>T124</f>
        <v>0</v>
      </c>
      <c r="AR123" s="130" t="s">
        <v>152</v>
      </c>
      <c r="AT123" s="136" t="s">
        <v>74</v>
      </c>
      <c r="AU123" s="136" t="s">
        <v>75</v>
      </c>
      <c r="AY123" s="130" t="s">
        <v>145</v>
      </c>
      <c r="BK123" s="137">
        <f>BK124</f>
        <v>18805</v>
      </c>
    </row>
    <row r="124" spans="2:65" s="11" customFormat="1" ht="22.9" customHeight="1">
      <c r="B124" s="129"/>
      <c r="D124" s="130" t="s">
        <v>74</v>
      </c>
      <c r="E124" s="138" t="s">
        <v>921</v>
      </c>
      <c r="F124" s="138" t="s">
        <v>922</v>
      </c>
      <c r="J124" s="139">
        <f>BK124</f>
        <v>18805</v>
      </c>
      <c r="L124" s="129"/>
      <c r="M124" s="133"/>
      <c r="P124" s="134">
        <f>SUM(P125:P134)</f>
        <v>16.846149999999998</v>
      </c>
      <c r="R124" s="134">
        <f>SUM(R125:R134)</f>
        <v>5.2259999999999997E-3</v>
      </c>
      <c r="T124" s="135">
        <f>SUM(T125:T134)</f>
        <v>0</v>
      </c>
      <c r="AR124" s="130" t="s">
        <v>152</v>
      </c>
      <c r="AT124" s="136" t="s">
        <v>74</v>
      </c>
      <c r="AU124" s="136" t="s">
        <v>80</v>
      </c>
      <c r="AY124" s="130" t="s">
        <v>145</v>
      </c>
      <c r="BK124" s="137">
        <f>SUM(BK125:BK134)</f>
        <v>18805</v>
      </c>
    </row>
    <row r="125" spans="2:65" s="1" customFormat="1" ht="21.75" customHeight="1">
      <c r="B125" s="140"/>
      <c r="C125" s="141" t="s">
        <v>80</v>
      </c>
      <c r="D125" s="141" t="s">
        <v>147</v>
      </c>
      <c r="E125" s="142" t="s">
        <v>1408</v>
      </c>
      <c r="F125" s="143" t="s">
        <v>1409</v>
      </c>
      <c r="G125" s="144" t="s">
        <v>196</v>
      </c>
      <c r="H125" s="145">
        <v>3</v>
      </c>
      <c r="I125" s="146">
        <v>650</v>
      </c>
      <c r="J125" s="146">
        <f t="shared" ref="J125:J134" si="0">ROUND(I125*H125,2)</f>
        <v>1950</v>
      </c>
      <c r="K125" s="147"/>
      <c r="L125" s="30"/>
      <c r="M125" s="148" t="s">
        <v>1</v>
      </c>
      <c r="N125" s="119" t="s">
        <v>41</v>
      </c>
      <c r="O125" s="149">
        <v>0.58099999999999996</v>
      </c>
      <c r="P125" s="149">
        <f t="shared" ref="P125:P134" si="1">O125*H125</f>
        <v>1.7429999999999999</v>
      </c>
      <c r="Q125" s="149">
        <v>1.8000000000000001E-4</v>
      </c>
      <c r="R125" s="149">
        <f t="shared" ref="R125:R134" si="2">Q125*H125</f>
        <v>5.4000000000000001E-4</v>
      </c>
      <c r="S125" s="149">
        <v>0</v>
      </c>
      <c r="T125" s="150">
        <f t="shared" ref="T125:T134" si="3">S125*H125</f>
        <v>0</v>
      </c>
      <c r="AR125" s="151" t="s">
        <v>381</v>
      </c>
      <c r="AT125" s="151" t="s">
        <v>147</v>
      </c>
      <c r="AU125" s="151" t="s">
        <v>152</v>
      </c>
      <c r="AY125" s="16" t="s">
        <v>145</v>
      </c>
      <c r="BE125" s="152">
        <f t="shared" ref="BE125:BE134" si="4">IF(N125="základná",J125,0)</f>
        <v>0</v>
      </c>
      <c r="BF125" s="152">
        <f t="shared" ref="BF125:BF134" si="5">IF(N125="znížená",J125,0)</f>
        <v>1950</v>
      </c>
      <c r="BG125" s="152">
        <f t="shared" ref="BG125:BG134" si="6">IF(N125="zákl. prenesená",J125,0)</f>
        <v>0</v>
      </c>
      <c r="BH125" s="152">
        <f t="shared" ref="BH125:BH134" si="7">IF(N125="zníž. prenesená",J125,0)</f>
        <v>0</v>
      </c>
      <c r="BI125" s="152">
        <f t="shared" ref="BI125:BI134" si="8">IF(N125="nulová",J125,0)</f>
        <v>0</v>
      </c>
      <c r="BJ125" s="16" t="s">
        <v>152</v>
      </c>
      <c r="BK125" s="152">
        <f t="shared" ref="BK125:BK134" si="9">ROUND(I125*H125,2)</f>
        <v>1950</v>
      </c>
      <c r="BL125" s="16" t="s">
        <v>381</v>
      </c>
      <c r="BM125" s="151" t="s">
        <v>1410</v>
      </c>
    </row>
    <row r="126" spans="2:65" s="1" customFormat="1" ht="24.2" customHeight="1">
      <c r="B126" s="140"/>
      <c r="C126" s="141" t="s">
        <v>222</v>
      </c>
      <c r="D126" s="141" t="s">
        <v>147</v>
      </c>
      <c r="E126" s="142" t="s">
        <v>1411</v>
      </c>
      <c r="F126" s="143" t="s">
        <v>1412</v>
      </c>
      <c r="G126" s="144" t="s">
        <v>196</v>
      </c>
      <c r="H126" s="145">
        <v>1</v>
      </c>
      <c r="I126" s="146">
        <v>6650</v>
      </c>
      <c r="J126" s="146">
        <f t="shared" si="0"/>
        <v>6650</v>
      </c>
      <c r="K126" s="147"/>
      <c r="L126" s="30"/>
      <c r="M126" s="148" t="s">
        <v>1</v>
      </c>
      <c r="N126" s="119" t="s">
        <v>41</v>
      </c>
      <c r="O126" s="149">
        <v>0.58099999999999996</v>
      </c>
      <c r="P126" s="149">
        <f t="shared" si="1"/>
        <v>0.58099999999999996</v>
      </c>
      <c r="Q126" s="149">
        <v>1.8000000000000001E-4</v>
      </c>
      <c r="R126" s="149">
        <f t="shared" si="2"/>
        <v>1.8000000000000001E-4</v>
      </c>
      <c r="S126" s="149">
        <v>0</v>
      </c>
      <c r="T126" s="150">
        <f t="shared" si="3"/>
        <v>0</v>
      </c>
      <c r="AR126" s="151" t="s">
        <v>381</v>
      </c>
      <c r="AT126" s="151" t="s">
        <v>147</v>
      </c>
      <c r="AU126" s="151" t="s">
        <v>152</v>
      </c>
      <c r="AY126" s="16" t="s">
        <v>145</v>
      </c>
      <c r="BE126" s="152">
        <f t="shared" si="4"/>
        <v>0</v>
      </c>
      <c r="BF126" s="152">
        <f t="shared" si="5"/>
        <v>6650</v>
      </c>
      <c r="BG126" s="152">
        <f t="shared" si="6"/>
        <v>0</v>
      </c>
      <c r="BH126" s="152">
        <f t="shared" si="7"/>
        <v>0</v>
      </c>
      <c r="BI126" s="152">
        <f t="shared" si="8"/>
        <v>0</v>
      </c>
      <c r="BJ126" s="16" t="s">
        <v>152</v>
      </c>
      <c r="BK126" s="152">
        <f t="shared" si="9"/>
        <v>6650</v>
      </c>
      <c r="BL126" s="16" t="s">
        <v>381</v>
      </c>
      <c r="BM126" s="151" t="s">
        <v>1413</v>
      </c>
    </row>
    <row r="127" spans="2:65" s="1" customFormat="1" ht="16.5" customHeight="1">
      <c r="B127" s="140"/>
      <c r="C127" s="141" t="s">
        <v>227</v>
      </c>
      <c r="D127" s="141" t="s">
        <v>147</v>
      </c>
      <c r="E127" s="142" t="s">
        <v>1414</v>
      </c>
      <c r="F127" s="143" t="s">
        <v>1415</v>
      </c>
      <c r="G127" s="144" t="s">
        <v>196</v>
      </c>
      <c r="H127" s="145">
        <v>1</v>
      </c>
      <c r="I127" s="146">
        <v>580</v>
      </c>
      <c r="J127" s="146">
        <f t="shared" si="0"/>
        <v>580</v>
      </c>
      <c r="K127" s="147"/>
      <c r="L127" s="30"/>
      <c r="M127" s="148" t="s">
        <v>1</v>
      </c>
      <c r="N127" s="119" t="s">
        <v>41</v>
      </c>
      <c r="O127" s="149">
        <v>0.58081000000000005</v>
      </c>
      <c r="P127" s="149">
        <f t="shared" si="1"/>
        <v>0.58081000000000005</v>
      </c>
      <c r="Q127" s="149">
        <v>1.8039999999999999E-4</v>
      </c>
      <c r="R127" s="149">
        <f t="shared" si="2"/>
        <v>1.8039999999999999E-4</v>
      </c>
      <c r="S127" s="149">
        <v>0</v>
      </c>
      <c r="T127" s="150">
        <f t="shared" si="3"/>
        <v>0</v>
      </c>
      <c r="AR127" s="151" t="s">
        <v>381</v>
      </c>
      <c r="AT127" s="151" t="s">
        <v>147</v>
      </c>
      <c r="AU127" s="151" t="s">
        <v>152</v>
      </c>
      <c r="AY127" s="16" t="s">
        <v>145</v>
      </c>
      <c r="BE127" s="152">
        <f t="shared" si="4"/>
        <v>0</v>
      </c>
      <c r="BF127" s="152">
        <f t="shared" si="5"/>
        <v>580</v>
      </c>
      <c r="BG127" s="152">
        <f t="shared" si="6"/>
        <v>0</v>
      </c>
      <c r="BH127" s="152">
        <f t="shared" si="7"/>
        <v>0</v>
      </c>
      <c r="BI127" s="152">
        <f t="shared" si="8"/>
        <v>0</v>
      </c>
      <c r="BJ127" s="16" t="s">
        <v>152</v>
      </c>
      <c r="BK127" s="152">
        <f t="shared" si="9"/>
        <v>580</v>
      </c>
      <c r="BL127" s="16" t="s">
        <v>381</v>
      </c>
      <c r="BM127" s="151" t="s">
        <v>1416</v>
      </c>
    </row>
    <row r="128" spans="2:65" s="1" customFormat="1" ht="16.5" customHeight="1">
      <c r="B128" s="140"/>
      <c r="C128" s="141" t="s">
        <v>237</v>
      </c>
      <c r="D128" s="141" t="s">
        <v>147</v>
      </c>
      <c r="E128" s="142" t="s">
        <v>1417</v>
      </c>
      <c r="F128" s="143" t="s">
        <v>1418</v>
      </c>
      <c r="G128" s="144" t="s">
        <v>196</v>
      </c>
      <c r="H128" s="145">
        <v>10</v>
      </c>
      <c r="I128" s="146">
        <v>76.5</v>
      </c>
      <c r="J128" s="146">
        <f t="shared" si="0"/>
        <v>765</v>
      </c>
      <c r="K128" s="147"/>
      <c r="L128" s="30"/>
      <c r="M128" s="148" t="s">
        <v>1</v>
      </c>
      <c r="N128" s="119" t="s">
        <v>41</v>
      </c>
      <c r="O128" s="149">
        <v>0.58081000000000005</v>
      </c>
      <c r="P128" s="149">
        <f t="shared" si="1"/>
        <v>5.8081000000000005</v>
      </c>
      <c r="Q128" s="149">
        <v>1.8039999999999999E-4</v>
      </c>
      <c r="R128" s="149">
        <f t="shared" si="2"/>
        <v>1.804E-3</v>
      </c>
      <c r="S128" s="149">
        <v>0</v>
      </c>
      <c r="T128" s="150">
        <f t="shared" si="3"/>
        <v>0</v>
      </c>
      <c r="AR128" s="151" t="s">
        <v>381</v>
      </c>
      <c r="AT128" s="151" t="s">
        <v>147</v>
      </c>
      <c r="AU128" s="151" t="s">
        <v>152</v>
      </c>
      <c r="AY128" s="16" t="s">
        <v>145</v>
      </c>
      <c r="BE128" s="152">
        <f t="shared" si="4"/>
        <v>0</v>
      </c>
      <c r="BF128" s="152">
        <f t="shared" si="5"/>
        <v>765</v>
      </c>
      <c r="BG128" s="152">
        <f t="shared" si="6"/>
        <v>0</v>
      </c>
      <c r="BH128" s="152">
        <f t="shared" si="7"/>
        <v>0</v>
      </c>
      <c r="BI128" s="152">
        <f t="shared" si="8"/>
        <v>0</v>
      </c>
      <c r="BJ128" s="16" t="s">
        <v>152</v>
      </c>
      <c r="BK128" s="152">
        <f t="shared" si="9"/>
        <v>765</v>
      </c>
      <c r="BL128" s="16" t="s">
        <v>381</v>
      </c>
      <c r="BM128" s="151" t="s">
        <v>1419</v>
      </c>
    </row>
    <row r="129" spans="2:65" s="1" customFormat="1" ht="16.5" customHeight="1">
      <c r="B129" s="140"/>
      <c r="C129" s="141" t="s">
        <v>1298</v>
      </c>
      <c r="D129" s="141" t="s">
        <v>147</v>
      </c>
      <c r="E129" s="142" t="s">
        <v>1420</v>
      </c>
      <c r="F129" s="143" t="s">
        <v>1421</v>
      </c>
      <c r="G129" s="144" t="s">
        <v>196</v>
      </c>
      <c r="H129" s="145">
        <v>2</v>
      </c>
      <c r="I129" s="146">
        <v>850</v>
      </c>
      <c r="J129" s="146">
        <f t="shared" si="0"/>
        <v>1700</v>
      </c>
      <c r="K129" s="147"/>
      <c r="L129" s="30"/>
      <c r="M129" s="148" t="s">
        <v>1</v>
      </c>
      <c r="N129" s="119" t="s">
        <v>41</v>
      </c>
      <c r="O129" s="149">
        <v>0.58081000000000005</v>
      </c>
      <c r="P129" s="149">
        <f t="shared" si="1"/>
        <v>1.1616200000000001</v>
      </c>
      <c r="Q129" s="149">
        <v>1.8039999999999999E-4</v>
      </c>
      <c r="R129" s="149">
        <f t="shared" si="2"/>
        <v>3.6079999999999999E-4</v>
      </c>
      <c r="S129" s="149">
        <v>0</v>
      </c>
      <c r="T129" s="150">
        <f t="shared" si="3"/>
        <v>0</v>
      </c>
      <c r="AR129" s="151" t="s">
        <v>381</v>
      </c>
      <c r="AT129" s="151" t="s">
        <v>147</v>
      </c>
      <c r="AU129" s="151" t="s">
        <v>152</v>
      </c>
      <c r="AY129" s="16" t="s">
        <v>145</v>
      </c>
      <c r="BE129" s="152">
        <f t="shared" si="4"/>
        <v>0</v>
      </c>
      <c r="BF129" s="152">
        <f t="shared" si="5"/>
        <v>1700</v>
      </c>
      <c r="BG129" s="152">
        <f t="shared" si="6"/>
        <v>0</v>
      </c>
      <c r="BH129" s="152">
        <f t="shared" si="7"/>
        <v>0</v>
      </c>
      <c r="BI129" s="152">
        <f t="shared" si="8"/>
        <v>0</v>
      </c>
      <c r="BJ129" s="16" t="s">
        <v>152</v>
      </c>
      <c r="BK129" s="152">
        <f t="shared" si="9"/>
        <v>1700</v>
      </c>
      <c r="BL129" s="16" t="s">
        <v>381</v>
      </c>
      <c r="BM129" s="151" t="s">
        <v>1422</v>
      </c>
    </row>
    <row r="130" spans="2:65" s="1" customFormat="1" ht="16.5" customHeight="1">
      <c r="B130" s="140"/>
      <c r="C130" s="141" t="s">
        <v>231</v>
      </c>
      <c r="D130" s="141" t="s">
        <v>147</v>
      </c>
      <c r="E130" s="142" t="s">
        <v>1423</v>
      </c>
      <c r="F130" s="143" t="s">
        <v>1424</v>
      </c>
      <c r="G130" s="144" t="s">
        <v>196</v>
      </c>
      <c r="H130" s="145">
        <v>2</v>
      </c>
      <c r="I130" s="146">
        <v>900</v>
      </c>
      <c r="J130" s="146">
        <f t="shared" si="0"/>
        <v>1800</v>
      </c>
      <c r="K130" s="147"/>
      <c r="L130" s="30"/>
      <c r="M130" s="148" t="s">
        <v>1</v>
      </c>
      <c r="N130" s="119" t="s">
        <v>41</v>
      </c>
      <c r="O130" s="149">
        <v>0.58081000000000005</v>
      </c>
      <c r="P130" s="149">
        <f t="shared" si="1"/>
        <v>1.1616200000000001</v>
      </c>
      <c r="Q130" s="149">
        <v>1.8039999999999999E-4</v>
      </c>
      <c r="R130" s="149">
        <f t="shared" si="2"/>
        <v>3.6079999999999999E-4</v>
      </c>
      <c r="S130" s="149">
        <v>0</v>
      </c>
      <c r="T130" s="150">
        <f t="shared" si="3"/>
        <v>0</v>
      </c>
      <c r="AR130" s="151" t="s">
        <v>381</v>
      </c>
      <c r="AT130" s="151" t="s">
        <v>147</v>
      </c>
      <c r="AU130" s="151" t="s">
        <v>152</v>
      </c>
      <c r="AY130" s="16" t="s">
        <v>145</v>
      </c>
      <c r="BE130" s="152">
        <f t="shared" si="4"/>
        <v>0</v>
      </c>
      <c r="BF130" s="152">
        <f t="shared" si="5"/>
        <v>1800</v>
      </c>
      <c r="BG130" s="152">
        <f t="shared" si="6"/>
        <v>0</v>
      </c>
      <c r="BH130" s="152">
        <f t="shared" si="7"/>
        <v>0</v>
      </c>
      <c r="BI130" s="152">
        <f t="shared" si="8"/>
        <v>0</v>
      </c>
      <c r="BJ130" s="16" t="s">
        <v>152</v>
      </c>
      <c r="BK130" s="152">
        <f t="shared" si="9"/>
        <v>1800</v>
      </c>
      <c r="BL130" s="16" t="s">
        <v>381</v>
      </c>
      <c r="BM130" s="151" t="s">
        <v>1425</v>
      </c>
    </row>
    <row r="131" spans="2:65" s="1" customFormat="1" ht="16.5" customHeight="1">
      <c r="B131" s="140"/>
      <c r="C131" s="141" t="s">
        <v>152</v>
      </c>
      <c r="D131" s="141" t="s">
        <v>147</v>
      </c>
      <c r="E131" s="142" t="s">
        <v>1426</v>
      </c>
      <c r="F131" s="143" t="s">
        <v>1427</v>
      </c>
      <c r="G131" s="144" t="s">
        <v>196</v>
      </c>
      <c r="H131" s="145">
        <v>2</v>
      </c>
      <c r="I131" s="146">
        <v>450</v>
      </c>
      <c r="J131" s="146">
        <f t="shared" si="0"/>
        <v>900</v>
      </c>
      <c r="K131" s="147"/>
      <c r="L131" s="30"/>
      <c r="M131" s="148" t="s">
        <v>1</v>
      </c>
      <c r="N131" s="119" t="s">
        <v>41</v>
      </c>
      <c r="O131" s="149">
        <v>0.58099999999999996</v>
      </c>
      <c r="P131" s="149">
        <f t="shared" si="1"/>
        <v>1.1619999999999999</v>
      </c>
      <c r="Q131" s="149">
        <v>1.8000000000000001E-4</v>
      </c>
      <c r="R131" s="149">
        <f t="shared" si="2"/>
        <v>3.6000000000000002E-4</v>
      </c>
      <c r="S131" s="149">
        <v>0</v>
      </c>
      <c r="T131" s="150">
        <f t="shared" si="3"/>
        <v>0</v>
      </c>
      <c r="AR131" s="151" t="s">
        <v>381</v>
      </c>
      <c r="AT131" s="151" t="s">
        <v>147</v>
      </c>
      <c r="AU131" s="151" t="s">
        <v>152</v>
      </c>
      <c r="AY131" s="16" t="s">
        <v>145</v>
      </c>
      <c r="BE131" s="152">
        <f t="shared" si="4"/>
        <v>0</v>
      </c>
      <c r="BF131" s="152">
        <f t="shared" si="5"/>
        <v>900</v>
      </c>
      <c r="BG131" s="152">
        <f t="shared" si="6"/>
        <v>0</v>
      </c>
      <c r="BH131" s="152">
        <f t="shared" si="7"/>
        <v>0</v>
      </c>
      <c r="BI131" s="152">
        <f t="shared" si="8"/>
        <v>0</v>
      </c>
      <c r="BJ131" s="16" t="s">
        <v>152</v>
      </c>
      <c r="BK131" s="152">
        <f t="shared" si="9"/>
        <v>900</v>
      </c>
      <c r="BL131" s="16" t="s">
        <v>381</v>
      </c>
      <c r="BM131" s="151" t="s">
        <v>1428</v>
      </c>
    </row>
    <row r="132" spans="2:65" s="1" customFormat="1" ht="16.5" customHeight="1">
      <c r="B132" s="140"/>
      <c r="C132" s="141" t="s">
        <v>160</v>
      </c>
      <c r="D132" s="141" t="s">
        <v>147</v>
      </c>
      <c r="E132" s="142" t="s">
        <v>1429</v>
      </c>
      <c r="F132" s="143" t="s">
        <v>1430</v>
      </c>
      <c r="G132" s="144" t="s">
        <v>196</v>
      </c>
      <c r="H132" s="145">
        <v>3</v>
      </c>
      <c r="I132" s="146">
        <v>340</v>
      </c>
      <c r="J132" s="146">
        <f t="shared" si="0"/>
        <v>1020</v>
      </c>
      <c r="K132" s="147"/>
      <c r="L132" s="30"/>
      <c r="M132" s="148" t="s">
        <v>1</v>
      </c>
      <c r="N132" s="119" t="s">
        <v>41</v>
      </c>
      <c r="O132" s="149">
        <v>0.58099999999999996</v>
      </c>
      <c r="P132" s="149">
        <f t="shared" si="1"/>
        <v>1.7429999999999999</v>
      </c>
      <c r="Q132" s="149">
        <v>1.8000000000000001E-4</v>
      </c>
      <c r="R132" s="149">
        <f t="shared" si="2"/>
        <v>5.4000000000000001E-4</v>
      </c>
      <c r="S132" s="149">
        <v>0</v>
      </c>
      <c r="T132" s="150">
        <f t="shared" si="3"/>
        <v>0</v>
      </c>
      <c r="AR132" s="151" t="s">
        <v>381</v>
      </c>
      <c r="AT132" s="151" t="s">
        <v>147</v>
      </c>
      <c r="AU132" s="151" t="s">
        <v>152</v>
      </c>
      <c r="AY132" s="16" t="s">
        <v>145</v>
      </c>
      <c r="BE132" s="152">
        <f t="shared" si="4"/>
        <v>0</v>
      </c>
      <c r="BF132" s="152">
        <f t="shared" si="5"/>
        <v>1020</v>
      </c>
      <c r="BG132" s="152">
        <f t="shared" si="6"/>
        <v>0</v>
      </c>
      <c r="BH132" s="152">
        <f t="shared" si="7"/>
        <v>0</v>
      </c>
      <c r="BI132" s="152">
        <f t="shared" si="8"/>
        <v>0</v>
      </c>
      <c r="BJ132" s="16" t="s">
        <v>152</v>
      </c>
      <c r="BK132" s="152">
        <f t="shared" si="9"/>
        <v>1020</v>
      </c>
      <c r="BL132" s="16" t="s">
        <v>381</v>
      </c>
      <c r="BM132" s="151" t="s">
        <v>1431</v>
      </c>
    </row>
    <row r="133" spans="2:65" s="1" customFormat="1" ht="16.5" customHeight="1">
      <c r="B133" s="140"/>
      <c r="C133" s="141" t="s">
        <v>151</v>
      </c>
      <c r="D133" s="141" t="s">
        <v>147</v>
      </c>
      <c r="E133" s="142" t="s">
        <v>1432</v>
      </c>
      <c r="F133" s="143" t="s">
        <v>1433</v>
      </c>
      <c r="G133" s="144" t="s">
        <v>196</v>
      </c>
      <c r="H133" s="145">
        <v>4</v>
      </c>
      <c r="I133" s="146">
        <v>400</v>
      </c>
      <c r="J133" s="146">
        <f t="shared" si="0"/>
        <v>1600</v>
      </c>
      <c r="K133" s="147"/>
      <c r="L133" s="30"/>
      <c r="M133" s="148" t="s">
        <v>1</v>
      </c>
      <c r="N133" s="119" t="s">
        <v>41</v>
      </c>
      <c r="O133" s="149">
        <v>0.58099999999999996</v>
      </c>
      <c r="P133" s="149">
        <f t="shared" si="1"/>
        <v>2.3239999999999998</v>
      </c>
      <c r="Q133" s="149">
        <v>1.8000000000000001E-4</v>
      </c>
      <c r="R133" s="149">
        <f t="shared" si="2"/>
        <v>7.2000000000000005E-4</v>
      </c>
      <c r="S133" s="149">
        <v>0</v>
      </c>
      <c r="T133" s="150">
        <f t="shared" si="3"/>
        <v>0</v>
      </c>
      <c r="AR133" s="151" t="s">
        <v>381</v>
      </c>
      <c r="AT133" s="151" t="s">
        <v>147</v>
      </c>
      <c r="AU133" s="151" t="s">
        <v>152</v>
      </c>
      <c r="AY133" s="16" t="s">
        <v>145</v>
      </c>
      <c r="BE133" s="152">
        <f t="shared" si="4"/>
        <v>0</v>
      </c>
      <c r="BF133" s="152">
        <f t="shared" si="5"/>
        <v>1600</v>
      </c>
      <c r="BG133" s="152">
        <f t="shared" si="6"/>
        <v>0</v>
      </c>
      <c r="BH133" s="152">
        <f t="shared" si="7"/>
        <v>0</v>
      </c>
      <c r="BI133" s="152">
        <f t="shared" si="8"/>
        <v>0</v>
      </c>
      <c r="BJ133" s="16" t="s">
        <v>152</v>
      </c>
      <c r="BK133" s="152">
        <f t="shared" si="9"/>
        <v>1600</v>
      </c>
      <c r="BL133" s="16" t="s">
        <v>381</v>
      </c>
      <c r="BM133" s="151" t="s">
        <v>1434</v>
      </c>
    </row>
    <row r="134" spans="2:65" s="1" customFormat="1" ht="16.5" customHeight="1">
      <c r="B134" s="140"/>
      <c r="C134" s="141" t="s">
        <v>178</v>
      </c>
      <c r="D134" s="141" t="s">
        <v>147</v>
      </c>
      <c r="E134" s="142" t="s">
        <v>1435</v>
      </c>
      <c r="F134" s="143" t="s">
        <v>1436</v>
      </c>
      <c r="G134" s="144" t="s">
        <v>196</v>
      </c>
      <c r="H134" s="145">
        <v>1</v>
      </c>
      <c r="I134" s="146">
        <v>1840</v>
      </c>
      <c r="J134" s="146">
        <f t="shared" si="0"/>
        <v>1840</v>
      </c>
      <c r="K134" s="147"/>
      <c r="L134" s="30"/>
      <c r="M134" s="182" t="s">
        <v>1</v>
      </c>
      <c r="N134" s="183" t="s">
        <v>41</v>
      </c>
      <c r="O134" s="184">
        <v>0.58099999999999996</v>
      </c>
      <c r="P134" s="184">
        <f t="shared" si="1"/>
        <v>0.58099999999999996</v>
      </c>
      <c r="Q134" s="184">
        <v>1.8000000000000001E-4</v>
      </c>
      <c r="R134" s="184">
        <f t="shared" si="2"/>
        <v>1.8000000000000001E-4</v>
      </c>
      <c r="S134" s="184">
        <v>0</v>
      </c>
      <c r="T134" s="185">
        <f t="shared" si="3"/>
        <v>0</v>
      </c>
      <c r="AR134" s="151" t="s">
        <v>381</v>
      </c>
      <c r="AT134" s="151" t="s">
        <v>147</v>
      </c>
      <c r="AU134" s="151" t="s">
        <v>152</v>
      </c>
      <c r="AY134" s="16" t="s">
        <v>145</v>
      </c>
      <c r="BE134" s="152">
        <f t="shared" si="4"/>
        <v>0</v>
      </c>
      <c r="BF134" s="152">
        <f t="shared" si="5"/>
        <v>1840</v>
      </c>
      <c r="BG134" s="152">
        <f t="shared" si="6"/>
        <v>0</v>
      </c>
      <c r="BH134" s="152">
        <f t="shared" si="7"/>
        <v>0</v>
      </c>
      <c r="BI134" s="152">
        <f t="shared" si="8"/>
        <v>0</v>
      </c>
      <c r="BJ134" s="16" t="s">
        <v>152</v>
      </c>
      <c r="BK134" s="152">
        <f t="shared" si="9"/>
        <v>1840</v>
      </c>
      <c r="BL134" s="16" t="s">
        <v>381</v>
      </c>
      <c r="BM134" s="151" t="s">
        <v>1437</v>
      </c>
    </row>
    <row r="135" spans="2:65" s="1" customFormat="1" ht="6.95" customHeight="1">
      <c r="B135" s="45"/>
      <c r="C135" s="46"/>
      <c r="D135" s="46"/>
      <c r="E135" s="46"/>
      <c r="F135" s="46"/>
      <c r="G135" s="46"/>
      <c r="H135" s="46"/>
      <c r="I135" s="46"/>
      <c r="J135" s="46"/>
      <c r="K135" s="46"/>
      <c r="L135" s="30"/>
    </row>
  </sheetData>
  <autoFilter ref="C121:K134" xr:uid="{00000000-0009-0000-0000-000004000000}"/>
  <mergeCells count="8">
    <mergeCell ref="E112:H112"/>
    <mergeCell ref="E114:H114"/>
    <mergeCell ref="L2:V2"/>
    <mergeCell ref="E7:H7"/>
    <mergeCell ref="E9:H9"/>
    <mergeCell ref="E27:H27"/>
    <mergeCell ref="E85:H85"/>
    <mergeCell ref="E87:H87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5</vt:i4>
      </vt:variant>
      <vt:variant>
        <vt:lpstr>Pomenované rozsahy</vt:lpstr>
      </vt:variant>
      <vt:variant>
        <vt:i4>10</vt:i4>
      </vt:variant>
    </vt:vector>
  </HeadingPairs>
  <TitlesOfParts>
    <vt:vector size="15" baseType="lpstr">
      <vt:lpstr>Rekapitulácia stavby</vt:lpstr>
      <vt:lpstr>2024_DH_03 - PSBU - Podba...</vt:lpstr>
      <vt:lpstr>2024_DH_03.1 - Vonkajší v...</vt:lpstr>
      <vt:lpstr>2024_DH_03.2 - Elektrická...</vt:lpstr>
      <vt:lpstr>2024_DH_03.3 - Interiér</vt:lpstr>
      <vt:lpstr>'2024_DH_03 - PSBU - Podba...'!Názvy_tlače</vt:lpstr>
      <vt:lpstr>'2024_DH_03.1 - Vonkajší v...'!Názvy_tlače</vt:lpstr>
      <vt:lpstr>'2024_DH_03.2 - Elektrická...'!Názvy_tlače</vt:lpstr>
      <vt:lpstr>'2024_DH_03.3 - Interiér'!Názvy_tlače</vt:lpstr>
      <vt:lpstr>'Rekapitulácia stavby'!Názvy_tlače</vt:lpstr>
      <vt:lpstr>'2024_DH_03 - PSBU - Podba...'!Oblasť_tlače</vt:lpstr>
      <vt:lpstr>'2024_DH_03.1 - Vonkajší v...'!Oblasť_tlače</vt:lpstr>
      <vt:lpstr>'2024_DH_03.2 - Elektrická...'!Oblasť_tlače</vt:lpstr>
      <vt:lpstr>'2024_DH_03.3 - Interiér'!Oblasť_tlače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Pauko Pavel</dc:creator>
  <cp:lastModifiedBy>Michal Kralik</cp:lastModifiedBy>
  <dcterms:created xsi:type="dcterms:W3CDTF">2024-03-03T18:54:35Z</dcterms:created>
  <dcterms:modified xsi:type="dcterms:W3CDTF">2024-03-04T15:48:44Z</dcterms:modified>
</cp:coreProperties>
</file>